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CUB 2014" state="visible" r:id="rId3"/>
    <sheet sheetId="2" name="ELECTIONS MUNCIPALES 2014" state="visible" r:id="rId4"/>
    <sheet sheetId="3" name="POP CUB 2010" state="visible" r:id="rId5"/>
    <sheet sheetId="4" name="PRENOMS" state="visible" r:id="rId6"/>
    <sheet sheetId="5" name="RESSEMBLANCE" state="visible" r:id="rId7"/>
  </sheets>
  <definedNames>
    <definedName hidden="1" name="_xlnm._FilterDatabase" localSheetId="0">'CUB 2014'!$F$1:$F$106</definedName>
  </definedNames>
  <calcPr/>
</workbook>
</file>

<file path=xl/sharedStrings.xml><?xml version="1.0" encoding="utf-8"?>
<sst xmlns="http://schemas.openxmlformats.org/spreadsheetml/2006/main">
  <si>
    <t>DPT</t>
  </si>
  <si>
    <t>CODCOM</t>
  </si>
  <si>
    <t>COMMUNE</t>
  </si>
  <si>
    <t>INDIV</t>
  </si>
  <si>
    <t>NOM</t>
  </si>
  <si>
    <t>PRENOM</t>
  </si>
  <si>
    <t>SEXE</t>
  </si>
  <si>
    <t>NAISS</t>
  </si>
  <si>
    <t>AGE</t>
  </si>
  <si>
    <t>CSP</t>
  </si>
  <si>
    <t>LIBCSP</t>
  </si>
  <si>
    <t>NAT</t>
  </si>
  <si>
    <t>ETIQUETTE</t>
  </si>
  <si>
    <t>Prénoms les + donnés</t>
  </si>
  <si>
    <t>Nb</t>
  </si>
  <si>
    <t>Le Taillan-Médoc</t>
  </si>
  <si>
    <t>VERSEPUY</t>
  </si>
  <si>
    <t>Agnès</t>
  </si>
  <si>
    <t>Bureau</t>
  </si>
  <si>
    <t>F</t>
  </si>
  <si>
    <t>Industriel-Chef entreprise</t>
  </si>
  <si>
    <t>F</t>
  </si>
  <si>
    <t>LUD</t>
  </si>
  <si>
    <t>SEXE</t>
  </si>
  <si>
    <t>AGE</t>
  </si>
  <si>
    <t>CODE CSP</t>
  </si>
  <si>
    <t>CSP</t>
  </si>
  <si>
    <t>ETIQUETTE POLITIQUE</t>
  </si>
  <si>
    <t>Bordeaux</t>
  </si>
  <si>
    <t>JUPPÉ</t>
  </si>
  <si>
    <t>Alain</t>
  </si>
  <si>
    <t>Bureau</t>
  </si>
  <si>
    <t>M</t>
  </si>
  <si>
    <t>8/15/1945</t>
  </si>
  <si>
    <t>Retraité fonct.publique (sf enseig.)</t>
  </si>
  <si>
    <t>F</t>
  </si>
  <si>
    <t>LUD</t>
  </si>
  <si>
    <t>Hommes</t>
  </si>
  <si>
    <t>DE 20 A 29 ANS</t>
  </si>
  <si>
    <t>Agriculteurs</t>
  </si>
  <si>
    <t>Listes</t>
  </si>
  <si>
    <t>Somme voix pour chaque liste au niveau des 28 communes de la CUB</t>
  </si>
  <si>
    <t>Pourcentage sur le total des voix</t>
  </si>
  <si>
    <t>Nombre de sièges calculé en fonction de ce pourcentage</t>
  </si>
  <si>
    <t>Nombre de sièges réel</t>
  </si>
  <si>
    <t>Pourcentage dans le conseil de la CUB</t>
  </si>
  <si>
    <t>Bordeaux</t>
  </si>
  <si>
    <t>SILVESTRE</t>
  </si>
  <si>
    <t>Alain</t>
  </si>
  <si>
    <t>M</t>
  </si>
  <si>
    <t>5/6/1962</t>
  </si>
  <si>
    <t>Médecin</t>
  </si>
  <si>
    <t>F</t>
  </si>
  <si>
    <t>LUD</t>
  </si>
  <si>
    <t>Femmes</t>
  </si>
  <si>
    <t>DE 30 A 44 ANS</t>
  </si>
  <si>
    <t>Artisans, commerçants, chefs d'entreprises</t>
  </si>
  <si>
    <t>LSOC (PS)</t>
  </si>
  <si>
    <t>Carbon-Blanc</t>
  </si>
  <si>
    <t>TURBY</t>
  </si>
  <si>
    <t>Alain</t>
  </si>
  <si>
    <t>Bureau</t>
  </si>
  <si>
    <t>M</t>
  </si>
  <si>
    <t>Cadre supérieur (secteur privé)</t>
  </si>
  <si>
    <t>F</t>
  </si>
  <si>
    <t>LDIV</t>
  </si>
  <si>
    <t>DE 45 A 59 ANS</t>
  </si>
  <si>
    <t>Cadres et professions intellectuelles supérieures</t>
  </si>
  <si>
    <t>LUD</t>
  </si>
  <si>
    <t>Cenon</t>
  </si>
  <si>
    <t>DAVID</t>
  </si>
  <si>
    <t>Alain</t>
  </si>
  <si>
    <t>Bureau</t>
  </si>
  <si>
    <t>M</t>
  </si>
  <si>
    <t>6/2/1949</t>
  </si>
  <si>
    <t>Retraité des entreprises publiques</t>
  </si>
  <si>
    <t>F</t>
  </si>
  <si>
    <t>LUG</t>
  </si>
  <si>
    <t>SEXE DES MEMBRES DU BUREAU</t>
  </si>
  <si>
    <t>DE 60 A 74 ANS</t>
  </si>
  <si>
    <t>Professions intermédiaires</t>
  </si>
  <si>
    <t>LUG</t>
  </si>
  <si>
    <t>Mérignac</t>
  </si>
  <si>
    <t>ANZIANI</t>
  </si>
  <si>
    <t>Alain</t>
  </si>
  <si>
    <t>Bureau</t>
  </si>
  <si>
    <t>M</t>
  </si>
  <si>
    <t>5/30/1951</t>
  </si>
  <si>
    <t>Avocat</t>
  </si>
  <si>
    <t>F</t>
  </si>
  <si>
    <t>LUG</t>
  </si>
  <si>
    <t>Hommes</t>
  </si>
  <si>
    <t>DE 75 A 89 ANS</t>
  </si>
  <si>
    <t>Employés</t>
  </si>
  <si>
    <t>LFN</t>
  </si>
  <si>
    <t>Talence</t>
  </si>
  <si>
    <t>CAZABONNE</t>
  </si>
  <si>
    <t>Alain</t>
  </si>
  <si>
    <t>Bureau</t>
  </si>
  <si>
    <t>M</t>
  </si>
  <si>
    <t>8/25/1944</t>
  </si>
  <si>
    <t>Administrateur de sociétés</t>
  </si>
  <si>
    <t>F</t>
  </si>
  <si>
    <t>LUD</t>
  </si>
  <si>
    <t>Femmes</t>
  </si>
  <si>
    <t>DE + 90 ANS</t>
  </si>
  <si>
    <t>Ouvriers</t>
  </si>
  <si>
    <t>LDVD</t>
  </si>
  <si>
    <t>Le Haillan</t>
  </si>
  <si>
    <t>KISS</t>
  </si>
  <si>
    <t>Andréa</t>
  </si>
  <si>
    <t>Bureau</t>
  </si>
  <si>
    <t>F</t>
  </si>
  <si>
    <t>5/11/1966</t>
  </si>
  <si>
    <t>Professeur du secondaire et techn.</t>
  </si>
  <si>
    <t>F</t>
  </si>
  <si>
    <t>LUG</t>
  </si>
  <si>
    <t>Retraités</t>
  </si>
  <si>
    <t>LUMP</t>
  </si>
  <si>
    <t>Bordeaux</t>
  </si>
  <si>
    <t>BREZILLON</t>
  </si>
  <si>
    <t>Anne</t>
  </si>
  <si>
    <t>F</t>
  </si>
  <si>
    <t>5/14/1959</t>
  </si>
  <si>
    <t>Sans profession déclarée</t>
  </si>
  <si>
    <t>F</t>
  </si>
  <si>
    <t>LUD</t>
  </si>
  <si>
    <t>% Femmes CUB :</t>
  </si>
  <si>
    <t>FEMMES</t>
  </si>
  <si>
    <t>DE 20 A 29 ANS</t>
  </si>
  <si>
    <t>Autres</t>
  </si>
  <si>
    <t>LDIV (sans étiquette)</t>
  </si>
  <si>
    <t>Bordeaux</t>
  </si>
  <si>
    <t>WALRYCK</t>
  </si>
  <si>
    <t>Anne</t>
  </si>
  <si>
    <t>Bureau</t>
  </si>
  <si>
    <t>F</t>
  </si>
  <si>
    <t>9/28/1958</t>
  </si>
  <si>
    <t>Autre cadre (secteur privé)</t>
  </si>
  <si>
    <t>F</t>
  </si>
  <si>
    <t>LUD</t>
  </si>
  <si>
    <t>% Femmes bureau :</t>
  </si>
  <si>
    <t>DE 30 A 44 ANS</t>
  </si>
  <si>
    <t>LDVG</t>
  </si>
  <si>
    <t>Artigues-près-Bordeaux</t>
  </si>
  <si>
    <t>JACQUET</t>
  </si>
  <si>
    <t>Anne-Lise</t>
  </si>
  <si>
    <t>Bureau</t>
  </si>
  <si>
    <t>F</t>
  </si>
  <si>
    <t>3/22/1958</t>
  </si>
  <si>
    <t>Cadre (entreprises publiques)</t>
  </si>
  <si>
    <t>F</t>
  </si>
  <si>
    <t>LDVD</t>
  </si>
  <si>
    <t>DE 45 A 59 ANS</t>
  </si>
  <si>
    <t>LFG</t>
  </si>
  <si>
    <t>Bordeaux</t>
  </si>
  <si>
    <t>CAZALET</t>
  </si>
  <si>
    <t>Anne-Marie</t>
  </si>
  <si>
    <t>F</t>
  </si>
  <si>
    <t>9/27/1955</t>
  </si>
  <si>
    <t>Cadre supérieur (secteur privé)</t>
  </si>
  <si>
    <t>F</t>
  </si>
  <si>
    <t>LUD</t>
  </si>
  <si>
    <t>DE 60 A 74 ANS</t>
  </si>
  <si>
    <t>Femmes</t>
  </si>
  <si>
    <t>Agriculteurs exploitants</t>
  </si>
  <si>
    <t>LEXG</t>
  </si>
  <si>
    <t>Pessac</t>
  </si>
  <si>
    <t>TOURNEPICHE</t>
  </si>
  <si>
    <t>Anne-Marie</t>
  </si>
  <si>
    <t>F</t>
  </si>
  <si>
    <t>9/26/1969</t>
  </si>
  <si>
    <t>Professeur de faculté</t>
  </si>
  <si>
    <t>F</t>
  </si>
  <si>
    <t>LUG</t>
  </si>
  <si>
    <t>DE 75 A 89 ANS</t>
  </si>
  <si>
    <t>Artisans, commerçants et chefs d'entreprise</t>
  </si>
  <si>
    <t>LVEC</t>
  </si>
  <si>
    <t>Villenave-d'Ornon</t>
  </si>
  <si>
    <t>LEMAIRE</t>
  </si>
  <si>
    <t>Anne-Marie</t>
  </si>
  <si>
    <t>F</t>
  </si>
  <si>
    <t>7/20/1946</t>
  </si>
  <si>
    <t>Retraité salarié privé</t>
  </si>
  <si>
    <t>F</t>
  </si>
  <si>
    <t>LDVD</t>
  </si>
  <si>
    <t>DE + 90 ANS</t>
  </si>
  <si>
    <t>Cadres et professions intellectuelles supérieures</t>
  </si>
  <si>
    <t>Bordeaux</t>
  </si>
  <si>
    <t>PIAZZA</t>
  </si>
  <si>
    <t>Arielle</t>
  </si>
  <si>
    <t>F</t>
  </si>
  <si>
    <t>10/17/1955</t>
  </si>
  <si>
    <t>Profession rattachée à l'enseignt.</t>
  </si>
  <si>
    <t>F</t>
  </si>
  <si>
    <t>LUD</t>
  </si>
  <si>
    <t>HOMMES</t>
  </si>
  <si>
    <t>DE 20 A 29 ANS</t>
  </si>
  <si>
    <t>Professions intermédiaires</t>
  </si>
  <si>
    <t>Talence</t>
  </si>
  <si>
    <t>DELLU</t>
  </si>
  <si>
    <t>Arnaud</t>
  </si>
  <si>
    <t>M</t>
  </si>
  <si>
    <t>Cadre supérieur (secteur privé)</t>
  </si>
  <si>
    <t>F</t>
  </si>
  <si>
    <t>LSOC</t>
  </si>
  <si>
    <t>DE 30 A 44 ANS</t>
  </si>
  <si>
    <t>Employés</t>
  </si>
  <si>
    <t>Parempuyre</t>
  </si>
  <si>
    <t>DE FRANÇOIS</t>
  </si>
  <si>
    <t>Béatrice</t>
  </si>
  <si>
    <t>Bureau</t>
  </si>
  <si>
    <t>F</t>
  </si>
  <si>
    <t>10/14/1955</t>
  </si>
  <si>
    <t>Sans profession déclarée</t>
  </si>
  <si>
    <t>F</t>
  </si>
  <si>
    <t>LUG</t>
  </si>
  <si>
    <t>DE 45 A 59 ANS</t>
  </si>
  <si>
    <t>Ouvriers</t>
  </si>
  <si>
    <t>Pessac</t>
  </si>
  <si>
    <t>RAUTUREAU</t>
  </si>
  <si>
    <t>Benoît</t>
  </si>
  <si>
    <t>M</t>
  </si>
  <si>
    <t>Professeur du secondaire et techn.</t>
  </si>
  <si>
    <t>F</t>
  </si>
  <si>
    <t>LUD</t>
  </si>
  <si>
    <t>DE 60 A 74 ANS</t>
  </si>
  <si>
    <t>Retraités</t>
  </si>
  <si>
    <t>Le Bouscat</t>
  </si>
  <si>
    <t>JUNCA</t>
  </si>
  <si>
    <t>Bernard</t>
  </si>
  <si>
    <t>M</t>
  </si>
  <si>
    <t>8/31/1949</t>
  </si>
  <si>
    <t>Retraité de l'enseignement</t>
  </si>
  <si>
    <t>F</t>
  </si>
  <si>
    <t>LUD</t>
  </si>
  <si>
    <t>DE 75 A 89 ANS</t>
  </si>
  <si>
    <t>Autres</t>
  </si>
  <si>
    <t>Mérignac</t>
  </si>
  <si>
    <t>LE ROUX</t>
  </si>
  <si>
    <t>Bernard</t>
  </si>
  <si>
    <t>M</t>
  </si>
  <si>
    <t>11/26/1954</t>
  </si>
  <si>
    <t>Professeur du secondaire et techn.</t>
  </si>
  <si>
    <t>F</t>
  </si>
  <si>
    <t>LUG</t>
  </si>
  <si>
    <t>DE + 90 ANS</t>
  </si>
  <si>
    <t>Hommes</t>
  </si>
  <si>
    <t>Agriculteurs exploitants</t>
  </si>
  <si>
    <t>Bordeaux</t>
  </si>
  <si>
    <t>COLLET</t>
  </si>
  <si>
    <t>Brigitte</t>
  </si>
  <si>
    <t>F</t>
  </si>
  <si>
    <t>8/28/1956</t>
  </si>
  <si>
    <t>Médecin</t>
  </si>
  <si>
    <t>F</t>
  </si>
  <si>
    <t>LUD</t>
  </si>
  <si>
    <t>Artisans, commerçants et chefs d'entreprise</t>
  </si>
  <si>
    <t>Bruges</t>
  </si>
  <si>
    <t>TERRAZA</t>
  </si>
  <si>
    <t>Brigitte</t>
  </si>
  <si>
    <t>Bureau</t>
  </si>
  <si>
    <t>F</t>
  </si>
  <si>
    <t>7/30/1957</t>
  </si>
  <si>
    <t>Fonctionnaire de catégorie A</t>
  </si>
  <si>
    <t>F</t>
  </si>
  <si>
    <t>LUG</t>
  </si>
  <si>
    <t>Moyenne d'âge des femmes :</t>
  </si>
  <si>
    <t>Cadres et professions intellectuelles supérieures</t>
  </si>
  <si>
    <t>Talence</t>
  </si>
  <si>
    <t>CHABBAT</t>
  </si>
  <si>
    <t>Chantal</t>
  </si>
  <si>
    <t>F</t>
  </si>
  <si>
    <t>1/3/1952</t>
  </si>
  <si>
    <t>Employé (autres entrep. publiques)</t>
  </si>
  <si>
    <t>F</t>
  </si>
  <si>
    <t>LUD</t>
  </si>
  <si>
    <t>Moyenne d'âge des hommes :</t>
  </si>
  <si>
    <t>Professions intermédiaires</t>
  </si>
  <si>
    <t>Eysines</t>
  </si>
  <si>
    <t>BOST</t>
  </si>
  <si>
    <t>Christine</t>
  </si>
  <si>
    <t>Bureau</t>
  </si>
  <si>
    <t>F</t>
  </si>
  <si>
    <t>Autre cadre (secteur privé)</t>
  </si>
  <si>
    <t>F</t>
  </si>
  <si>
    <t>LUG</t>
  </si>
  <si>
    <t>Employés</t>
  </si>
  <si>
    <t>Mérignac</t>
  </si>
  <si>
    <t>PEYRE</t>
  </si>
  <si>
    <t>Christine</t>
  </si>
  <si>
    <t>F</t>
  </si>
  <si>
    <t>10/6/1955</t>
  </si>
  <si>
    <t>Cadre (entreprises publiques)</t>
  </si>
  <si>
    <t>F</t>
  </si>
  <si>
    <t>LUD</t>
  </si>
  <si>
    <t>AGE DES MEMBRES DU BUREAU</t>
  </si>
  <si>
    <t>Ouvriers</t>
  </si>
  <si>
    <t>Saint-Aubin-de-Médoc</t>
  </si>
  <si>
    <t>DUPRAT</t>
  </si>
  <si>
    <t>Christophe</t>
  </si>
  <si>
    <t>Bureau</t>
  </si>
  <si>
    <t>M</t>
  </si>
  <si>
    <t>12/21/1964</t>
  </si>
  <si>
    <t>Autre profession</t>
  </si>
  <si>
    <t>F</t>
  </si>
  <si>
    <t>LUD</t>
  </si>
  <si>
    <t>DE 20 A 29 ANS</t>
  </si>
  <si>
    <t>Retraités</t>
  </si>
  <si>
    <t>Mérignac</t>
  </si>
  <si>
    <t>MELLIER</t>
  </si>
  <si>
    <t>Claude</t>
  </si>
  <si>
    <t>Bureau</t>
  </si>
  <si>
    <t>F</t>
  </si>
  <si>
    <t>3/11/1947</t>
  </si>
  <si>
    <t>Autre retraité</t>
  </si>
  <si>
    <t>F</t>
  </si>
  <si>
    <t>LUG</t>
  </si>
  <si>
    <t>DE 30 A 44 ANS</t>
  </si>
  <si>
    <t>Autres</t>
  </si>
  <si>
    <t>Bègles</t>
  </si>
  <si>
    <t>ROSSIGNOL-PUECH</t>
  </si>
  <si>
    <t>Clément</t>
  </si>
  <si>
    <t>M</t>
  </si>
  <si>
    <t>Fonctionnaire de catégorie A</t>
  </si>
  <si>
    <t>F</t>
  </si>
  <si>
    <t>LUG</t>
  </si>
  <si>
    <t>DE 45 A 59 ANS</t>
  </si>
  <si>
    <t>Floirac</t>
  </si>
  <si>
    <t>LACUEY</t>
  </si>
  <si>
    <t>Conchita</t>
  </si>
  <si>
    <t>F</t>
  </si>
  <si>
    <t>9/30/1943</t>
  </si>
  <si>
    <t>Retraité salarié privé</t>
  </si>
  <si>
    <t>F</t>
  </si>
  <si>
    <t>LUG</t>
  </si>
  <si>
    <t>DE 60 A 74 ANS</t>
  </si>
  <si>
    <t>PCS DES MEMBRES DU BUREAU</t>
  </si>
  <si>
    <t>Gradignan</t>
  </si>
  <si>
    <t>HICKEL</t>
  </si>
  <si>
    <t>Daniel</t>
  </si>
  <si>
    <t>M</t>
  </si>
  <si>
    <t>1/24/1946</t>
  </si>
  <si>
    <t>Retraité fonct.publique (sf enseig.)</t>
  </si>
  <si>
    <t>F</t>
  </si>
  <si>
    <t>LDVD</t>
  </si>
  <si>
    <t>DE 75 A 89 ANS</t>
  </si>
  <si>
    <t>PCS</t>
  </si>
  <si>
    <t>Bordeaux</t>
  </si>
  <si>
    <t>CAZABONNE</t>
  </si>
  <si>
    <t>Didier</t>
  </si>
  <si>
    <t>M</t>
  </si>
  <si>
    <t>8/25/1944</t>
  </si>
  <si>
    <t>Industriel-Chef entreprise</t>
  </si>
  <si>
    <t>F</t>
  </si>
  <si>
    <t>LUD</t>
  </si>
  <si>
    <t>DE + 90 ANS</t>
  </si>
  <si>
    <t>Agriculteurs exploitants</t>
  </si>
  <si>
    <t>Bouliac</t>
  </si>
  <si>
    <t>ALCALA</t>
  </si>
  <si>
    <t>Dominique</t>
  </si>
  <si>
    <t>Bureau</t>
  </si>
  <si>
    <t>M</t>
  </si>
  <si>
    <t>7/3/1952</t>
  </si>
  <si>
    <t>Médecin</t>
  </si>
  <si>
    <t>F</t>
  </si>
  <si>
    <t>LUMP</t>
  </si>
  <si>
    <t>Artisans, commerçants et chefs d'entreprise</t>
  </si>
  <si>
    <t>Pessac</t>
  </si>
  <si>
    <t>POUSTYNNIKOFF</t>
  </si>
  <si>
    <t>Dominique</t>
  </si>
  <si>
    <t>F</t>
  </si>
  <si>
    <t>7/17/1968</t>
  </si>
  <si>
    <t>Ouvrier (secteur privé)</t>
  </si>
  <si>
    <t>F</t>
  </si>
  <si>
    <t>LUD</t>
  </si>
  <si>
    <t>Moyenne :</t>
  </si>
  <si>
    <t>Cadres et professions intellectuelles supérieures</t>
  </si>
  <si>
    <t>Talence</t>
  </si>
  <si>
    <t>IRIART</t>
  </si>
  <si>
    <t>Dominique</t>
  </si>
  <si>
    <t>F</t>
  </si>
  <si>
    <t>12/12/1961</t>
  </si>
  <si>
    <t>Permanent politique</t>
  </si>
  <si>
    <t>F</t>
  </si>
  <si>
    <t>LUD</t>
  </si>
  <si>
    <t>Moyenne bureau :</t>
  </si>
  <si>
    <t>Professions intermédiaires</t>
  </si>
  <si>
    <t>Bordeaux</t>
  </si>
  <si>
    <t>TOUTON</t>
  </si>
  <si>
    <t>Elizabeth</t>
  </si>
  <si>
    <t>F</t>
  </si>
  <si>
    <t>11/13/1955</t>
  </si>
  <si>
    <t>Architecte</t>
  </si>
  <si>
    <t>F</t>
  </si>
  <si>
    <t>LUD</t>
  </si>
  <si>
    <t>Employés</t>
  </si>
  <si>
    <t>Le Bouscat</t>
  </si>
  <si>
    <t>MACERON-CAZENAVE</t>
  </si>
  <si>
    <t>Emilie</t>
  </si>
  <si>
    <t>F</t>
  </si>
  <si>
    <t>Fonctionnaire de catégorie A</t>
  </si>
  <si>
    <t>F</t>
  </si>
  <si>
    <t>LUD</t>
  </si>
  <si>
    <t>% 60/74 ans CUB :</t>
  </si>
  <si>
    <t>Ouvriers</t>
  </si>
  <si>
    <t>Bordeaux</t>
  </si>
  <si>
    <t>AJON</t>
  </si>
  <si>
    <t>Emmanuelle</t>
  </si>
  <si>
    <t>F</t>
  </si>
  <si>
    <t>Autre cadre (secteur privé)</t>
  </si>
  <si>
    <t>F</t>
  </si>
  <si>
    <t>LUG</t>
  </si>
  <si>
    <t>% 60/74 ans Présidents :</t>
  </si>
  <si>
    <t>Retraités</t>
  </si>
  <si>
    <t>Bordeaux</t>
  </si>
  <si>
    <t>CUNY</t>
  </si>
  <si>
    <t>Emmanuelle</t>
  </si>
  <si>
    <t>F</t>
  </si>
  <si>
    <t>8/21/1967</t>
  </si>
  <si>
    <t>Sans profession déclarée</t>
  </si>
  <si>
    <t>F</t>
  </si>
  <si>
    <t>LUD</t>
  </si>
  <si>
    <t>Autres</t>
  </si>
  <si>
    <t>Pessac</t>
  </si>
  <si>
    <t>MARTIN</t>
  </si>
  <si>
    <t>Éric</t>
  </si>
  <si>
    <t>M</t>
  </si>
  <si>
    <t>11/22/1959</t>
  </si>
  <si>
    <t>Industriel-Chef entreprise</t>
  </si>
  <si>
    <t>F</t>
  </si>
  <si>
    <t>LUD</t>
  </si>
  <si>
    <t>Bordeaux</t>
  </si>
  <si>
    <t>AOUIZERATE</t>
  </si>
  <si>
    <t>Erick</t>
  </si>
  <si>
    <t>M</t>
  </si>
  <si>
    <t>9/28/1955</t>
  </si>
  <si>
    <t>Médecin</t>
  </si>
  <si>
    <t>F</t>
  </si>
  <si>
    <t>LUD</t>
  </si>
  <si>
    <t>% CPIS CUB :</t>
  </si>
  <si>
    <t>Bordeaux</t>
  </si>
  <si>
    <t>ROBERT</t>
  </si>
  <si>
    <t>Fabien</t>
  </si>
  <si>
    <t>Bureau</t>
  </si>
  <si>
    <t>M</t>
  </si>
  <si>
    <t>Profession rattachée à l'enseignt.</t>
  </si>
  <si>
    <t>F</t>
  </si>
  <si>
    <t>LUD</t>
  </si>
  <si>
    <t>% CPIS bureau :</t>
  </si>
  <si>
    <t>Bordeaux</t>
  </si>
  <si>
    <t>FORZY-RAFFARD</t>
  </si>
  <si>
    <t>Florence</t>
  </si>
  <si>
    <t>F</t>
  </si>
  <si>
    <t>5/18/1961</t>
  </si>
  <si>
    <t>Cadre supérieur (secteur privé)</t>
  </si>
  <si>
    <t>F</t>
  </si>
  <si>
    <t>LUD</t>
  </si>
  <si>
    <t>Pessac</t>
  </si>
  <si>
    <t>RAYNAL</t>
  </si>
  <si>
    <t>Franck</t>
  </si>
  <si>
    <t>Bureau</t>
  </si>
  <si>
    <t>M</t>
  </si>
  <si>
    <t>Fonctionnaire de catégorie A</t>
  </si>
  <si>
    <t>F</t>
  </si>
  <si>
    <t>LUD</t>
  </si>
  <si>
    <t>Saint-Médard-en-Jalles</t>
  </si>
  <si>
    <t>LAPLACE</t>
  </si>
  <si>
    <t>Frédérique</t>
  </si>
  <si>
    <t>F</t>
  </si>
  <si>
    <t>Agent technique et technicien</t>
  </si>
  <si>
    <t>F</t>
  </si>
  <si>
    <t>LUD</t>
  </si>
  <si>
    <t>Mérignac</t>
  </si>
  <si>
    <t>CHAUSSET</t>
  </si>
  <si>
    <t>Gérard</t>
  </si>
  <si>
    <t>M</t>
  </si>
  <si>
    <t>6/23/1961</t>
  </si>
  <si>
    <t>Fonctionnaire de catégorie A</t>
  </si>
  <si>
    <t>F</t>
  </si>
  <si>
    <t>LUG</t>
  </si>
  <si>
    <t>Pessac</t>
  </si>
  <si>
    <t>DUBOS</t>
  </si>
  <si>
    <t>Gérard</t>
  </si>
  <si>
    <t>M</t>
  </si>
  <si>
    <t>11/13/1950</t>
  </si>
  <si>
    <t>Retraité des entreprises publiques</t>
  </si>
  <si>
    <t>F</t>
  </si>
  <si>
    <t>LUG</t>
  </si>
  <si>
    <t>Pessac</t>
  </si>
  <si>
    <t>THIEBAULT</t>
  </si>
  <si>
    <t>Gladys</t>
  </si>
  <si>
    <t>F</t>
  </si>
  <si>
    <t>1/3/1953</t>
  </si>
  <si>
    <t>Autre cadre (secteur privé)</t>
  </si>
  <si>
    <t>F</t>
  </si>
  <si>
    <t>LUD</t>
  </si>
  <si>
    <t>Bruges</t>
  </si>
  <si>
    <t>BOURROUILH-PAREGE</t>
  </si>
  <si>
    <t>Guillaume</t>
  </si>
  <si>
    <t>M</t>
  </si>
  <si>
    <t>Cadre (entreprises publiques)</t>
  </si>
  <si>
    <t>F</t>
  </si>
  <si>
    <t>LUG</t>
  </si>
  <si>
    <t>Talence</t>
  </si>
  <si>
    <t>GARRIGUES</t>
  </si>
  <si>
    <t>Guillaume</t>
  </si>
  <si>
    <t>M</t>
  </si>
  <si>
    <t>Etudiant</t>
  </si>
  <si>
    <t>F</t>
  </si>
  <si>
    <t>LUD</t>
  </si>
  <si>
    <t>Bègles</t>
  </si>
  <si>
    <t>BOUDINEAU</t>
  </si>
  <si>
    <t>Isabelle</t>
  </si>
  <si>
    <t>F</t>
  </si>
  <si>
    <t>8/17/1966</t>
  </si>
  <si>
    <t>Cadre (entreprises publiques)</t>
  </si>
  <si>
    <t>F</t>
  </si>
  <si>
    <t>LUG</t>
  </si>
  <si>
    <t>Blanquefort</t>
  </si>
  <si>
    <t>PADIE</t>
  </si>
  <si>
    <t>Jacques</t>
  </si>
  <si>
    <t>M</t>
  </si>
  <si>
    <t>2/28/1948</t>
  </si>
  <si>
    <t>Retraité fonct.publique (sf enseig.)</t>
  </si>
  <si>
    <t>F</t>
  </si>
  <si>
    <t>LUG</t>
  </si>
  <si>
    <t>Bordeaux</t>
  </si>
  <si>
    <t>COLOMBIER</t>
  </si>
  <si>
    <t>Jacques</t>
  </si>
  <si>
    <t>M</t>
  </si>
  <si>
    <t>2/17/1952</t>
  </si>
  <si>
    <t>Retraité des professions libérales</t>
  </si>
  <si>
    <t>F</t>
  </si>
  <si>
    <t>FN</t>
  </si>
  <si>
    <t>Saint-Médard-en-Jalles</t>
  </si>
  <si>
    <t>BOUTEYRE</t>
  </si>
  <si>
    <t>Jacques</t>
  </si>
  <si>
    <t>M</t>
  </si>
  <si>
    <t>2/9/1952</t>
  </si>
  <si>
    <t>Cadre supérieur (secteur privé)</t>
  </si>
  <si>
    <t>F</t>
  </si>
  <si>
    <t>LUD</t>
  </si>
  <si>
    <t>Saint-Médard-en-Jalles</t>
  </si>
  <si>
    <t>MANGON</t>
  </si>
  <si>
    <t>Jacques</t>
  </si>
  <si>
    <t>Bureau</t>
  </si>
  <si>
    <t>M</t>
  </si>
  <si>
    <t>10/23/1960</t>
  </si>
  <si>
    <t>Pharmacien</t>
  </si>
  <si>
    <t>F</t>
  </si>
  <si>
    <t>LUD</t>
  </si>
  <si>
    <t>Lormont</t>
  </si>
  <si>
    <t>TOUZEAU</t>
  </si>
  <si>
    <t>Jean</t>
  </si>
  <si>
    <t>Bureau</t>
  </si>
  <si>
    <t>M</t>
  </si>
  <si>
    <t>7/17/1949</t>
  </si>
  <si>
    <t>Retraité fonct.publique (sf enseig.)</t>
  </si>
  <si>
    <t>F</t>
  </si>
  <si>
    <t>LUG</t>
  </si>
  <si>
    <t>Lormont</t>
  </si>
  <si>
    <t>FEUGAS</t>
  </si>
  <si>
    <t>Jean-Claude</t>
  </si>
  <si>
    <t>M</t>
  </si>
  <si>
    <t>10/9/1943</t>
  </si>
  <si>
    <t>Retraité salarié privé</t>
  </si>
  <si>
    <t>F</t>
  </si>
  <si>
    <t>LUG</t>
  </si>
  <si>
    <t>Floirac</t>
  </si>
  <si>
    <t>PUYOBRAU</t>
  </si>
  <si>
    <t>Jean-Jacques</t>
  </si>
  <si>
    <t>Bureau</t>
  </si>
  <si>
    <t>M</t>
  </si>
  <si>
    <t>9/2/1957</t>
  </si>
  <si>
    <t>Autre cadre (secteur privé)</t>
  </si>
  <si>
    <t>F</t>
  </si>
  <si>
    <t>LUG</t>
  </si>
  <si>
    <t>Talence</t>
  </si>
  <si>
    <t>BONNIN</t>
  </si>
  <si>
    <t>Jean-Jacques</t>
  </si>
  <si>
    <t>M</t>
  </si>
  <si>
    <t>11/19/1945</t>
  </si>
  <si>
    <t>Retraité fonct.publique (sf enseig.)</t>
  </si>
  <si>
    <t>F</t>
  </si>
  <si>
    <t>LUD</t>
  </si>
  <si>
    <t>Bordeaux</t>
  </si>
  <si>
    <t>DAVID</t>
  </si>
  <si>
    <t>Jean-Louis</t>
  </si>
  <si>
    <t>M</t>
  </si>
  <si>
    <t>6/3/1952</t>
  </si>
  <si>
    <t>Cadre supérieur (secteur privé)</t>
  </si>
  <si>
    <t>F</t>
  </si>
  <si>
    <t>LUD</t>
  </si>
  <si>
    <t>Bassens</t>
  </si>
  <si>
    <t>TURON</t>
  </si>
  <si>
    <t>Jean-Pierre</t>
  </si>
  <si>
    <t>Bureau</t>
  </si>
  <si>
    <t>M</t>
  </si>
  <si>
    <t>3/4/1942</t>
  </si>
  <si>
    <t>Retraité de l'enseignement</t>
  </si>
  <si>
    <t>F</t>
  </si>
  <si>
    <t>LUG</t>
  </si>
  <si>
    <t>Saint-Louis-de-Montferrand</t>
  </si>
  <si>
    <t>ZAMBON</t>
  </si>
  <si>
    <t>Josiane</t>
  </si>
  <si>
    <t>Bureau</t>
  </si>
  <si>
    <t>F</t>
  </si>
  <si>
    <t>2/28/1955</t>
  </si>
  <si>
    <t>Fonctionnaire de catégorie A</t>
  </si>
  <si>
    <t>F</t>
  </si>
  <si>
    <t>LDVG</t>
  </si>
  <si>
    <t>Bordeaux</t>
  </si>
  <si>
    <t>REIFFERS</t>
  </si>
  <si>
    <t>Josy</t>
  </si>
  <si>
    <t>Bureau</t>
  </si>
  <si>
    <t>M</t>
  </si>
  <si>
    <t>8/3/1949</t>
  </si>
  <si>
    <t>Médecin</t>
  </si>
  <si>
    <t>F</t>
  </si>
  <si>
    <t>LUD</t>
  </si>
  <si>
    <t>Gradignan</t>
  </si>
  <si>
    <t>ROUX-LABAT</t>
  </si>
  <si>
    <t>Karine</t>
  </si>
  <si>
    <t>F</t>
  </si>
  <si>
    <t>Cadre (entreprises publiques)</t>
  </si>
  <si>
    <t>F</t>
  </si>
  <si>
    <t>LDVD</t>
  </si>
  <si>
    <t>Ambès</t>
  </si>
  <si>
    <t>SUBRENAT</t>
  </si>
  <si>
    <t>Kévin</t>
  </si>
  <si>
    <t>Bureau</t>
  </si>
  <si>
    <t>M</t>
  </si>
  <si>
    <t>Fonctionnaire de catégorie C</t>
  </si>
  <si>
    <t>F</t>
  </si>
  <si>
    <t>LUD</t>
  </si>
  <si>
    <t>Bordeaux</t>
  </si>
  <si>
    <t>DESSERTINE</t>
  </si>
  <si>
    <t>Laurence</t>
  </si>
  <si>
    <t>F</t>
  </si>
  <si>
    <t>11/28/1961</t>
  </si>
  <si>
    <t>Professeur de faculté</t>
  </si>
  <si>
    <t>F</t>
  </si>
  <si>
    <t>LUD</t>
  </si>
  <si>
    <t>Mérignac</t>
  </si>
  <si>
    <t>BEAULIEU</t>
  </si>
  <si>
    <t>Léna</t>
  </si>
  <si>
    <t>F</t>
  </si>
  <si>
    <t>2/15/1962</t>
  </si>
  <si>
    <t>Fonctionnaire de catégorie C</t>
  </si>
  <si>
    <t>F</t>
  </si>
  <si>
    <t>LUG</t>
  </si>
  <si>
    <t>Bordeaux</t>
  </si>
  <si>
    <t>FRONZES</t>
  </si>
  <si>
    <t>Magali</t>
  </si>
  <si>
    <t>F</t>
  </si>
  <si>
    <t>Ingénieur</t>
  </si>
  <si>
    <t>F</t>
  </si>
  <si>
    <t>LUD</t>
  </si>
  <si>
    <t>Bordeaux</t>
  </si>
  <si>
    <t>BERNARD</t>
  </si>
  <si>
    <t>Maribel</t>
  </si>
  <si>
    <t>F</t>
  </si>
  <si>
    <t>5/27/1966</t>
  </si>
  <si>
    <t>Sans profession déclarée</t>
  </si>
  <si>
    <t>F</t>
  </si>
  <si>
    <t>LUD</t>
  </si>
  <si>
    <t>Mérignac</t>
  </si>
  <si>
    <t>RÉCALDE</t>
  </si>
  <si>
    <t>Marie</t>
  </si>
  <si>
    <t>F</t>
  </si>
  <si>
    <t>3/12/1965</t>
  </si>
  <si>
    <t>Fonctionnaire de catégorie A</t>
  </si>
  <si>
    <t>F</t>
  </si>
  <si>
    <t>LUG</t>
  </si>
  <si>
    <t>Cenon</t>
  </si>
  <si>
    <t>BOUTHEAU</t>
  </si>
  <si>
    <t>Marie-Christine</t>
  </si>
  <si>
    <t>F</t>
  </si>
  <si>
    <t>1/11/1961</t>
  </si>
  <si>
    <t>Fonctionnaire de catégorie A</t>
  </si>
  <si>
    <t>F</t>
  </si>
  <si>
    <t>LUG</t>
  </si>
  <si>
    <t>Bordeaux</t>
  </si>
  <si>
    <t>VILLANOVE</t>
  </si>
  <si>
    <t>Marie-Hélène</t>
  </si>
  <si>
    <t>F</t>
  </si>
  <si>
    <t>8/28/1960</t>
  </si>
  <si>
    <t>Autre profession libérale</t>
  </si>
  <si>
    <t>F</t>
  </si>
  <si>
    <t>LUD</t>
  </si>
  <si>
    <t>Bordeaux</t>
  </si>
  <si>
    <t>FETOUH</t>
  </si>
  <si>
    <t>Marik</t>
  </si>
  <si>
    <t>M</t>
  </si>
  <si>
    <t>Autre profession libérale</t>
  </si>
  <si>
    <t>F</t>
  </si>
  <si>
    <t>LUD</t>
  </si>
  <si>
    <t>Villenave-d'Ornon</t>
  </si>
  <si>
    <t>JARDINÉ</t>
  </si>
  <si>
    <t>Martine</t>
  </si>
  <si>
    <t>F</t>
  </si>
  <si>
    <t>5/30/1948</t>
  </si>
  <si>
    <t>Retraité de l'enseignement</t>
  </si>
  <si>
    <t>F</t>
  </si>
  <si>
    <t>LUG</t>
  </si>
  <si>
    <t>Cenon</t>
  </si>
  <si>
    <t>GUICHARD</t>
  </si>
  <si>
    <t>Max</t>
  </si>
  <si>
    <t>M</t>
  </si>
  <si>
    <t>4/4/1950</t>
  </si>
  <si>
    <t>Retraité salarié privé</t>
  </si>
  <si>
    <t>F</t>
  </si>
  <si>
    <t>LUG</t>
  </si>
  <si>
    <t>Saint-Vincent-de-Paul</t>
  </si>
  <si>
    <t>COLÉS</t>
  </si>
  <si>
    <t>Max</t>
  </si>
  <si>
    <t>Bureau</t>
  </si>
  <si>
    <t>M</t>
  </si>
  <si>
    <t>7/3/1946</t>
  </si>
  <si>
    <t>Retraité agricole</t>
  </si>
  <si>
    <t>F</t>
  </si>
  <si>
    <t>LDVD</t>
  </si>
  <si>
    <t>Ambarès-et-Lagrave</t>
  </si>
  <si>
    <t>HÉRITIÉ</t>
  </si>
  <si>
    <t>Michel</t>
  </si>
  <si>
    <t>Bureau</t>
  </si>
  <si>
    <t>M</t>
  </si>
  <si>
    <t>12/20/1955</t>
  </si>
  <si>
    <t>Autre cadre (secteur privé)</t>
  </si>
  <si>
    <t>F</t>
  </si>
  <si>
    <t>LSOC</t>
  </si>
  <si>
    <t>Bordeaux</t>
  </si>
  <si>
    <t>DUCHENE</t>
  </si>
  <si>
    <t>Michel</t>
  </si>
  <si>
    <t>Bureau</t>
  </si>
  <si>
    <t>M</t>
  </si>
  <si>
    <t>8/13/1952</t>
  </si>
  <si>
    <t>Commercant</t>
  </si>
  <si>
    <t>F</t>
  </si>
  <si>
    <t>LUD</t>
  </si>
  <si>
    <t>Gradignan</t>
  </si>
  <si>
    <t>LABARDIN</t>
  </si>
  <si>
    <t>Michel</t>
  </si>
  <si>
    <t>Bureau</t>
  </si>
  <si>
    <t>M</t>
  </si>
  <si>
    <t>5/27/1952</t>
  </si>
  <si>
    <t>Cadre supérieur (secteur privé)</t>
  </si>
  <si>
    <t>F</t>
  </si>
  <si>
    <t>LDVD</t>
  </si>
  <si>
    <t>Martignas-sur-Jalle</t>
  </si>
  <si>
    <t>VERNEJOUL</t>
  </si>
  <si>
    <t>Michel</t>
  </si>
  <si>
    <t>Bureau</t>
  </si>
  <si>
    <t>M</t>
  </si>
  <si>
    <t>4/3/1951</t>
  </si>
  <si>
    <t>Retraité salarié privé</t>
  </si>
  <si>
    <t>F</t>
  </si>
  <si>
    <t>LSOC</t>
  </si>
  <si>
    <t>Villenave-d'Ornon</t>
  </si>
  <si>
    <t>POIGNONEC</t>
  </si>
  <si>
    <t>Michel</t>
  </si>
  <si>
    <t>M</t>
  </si>
  <si>
    <t>Fonctionnaire de catégorie A</t>
  </si>
  <si>
    <t>F</t>
  </si>
  <si>
    <t>LDVD</t>
  </si>
  <si>
    <t>Bordeaux</t>
  </si>
  <si>
    <t>DELAUNAY</t>
  </si>
  <si>
    <t>Michèle</t>
  </si>
  <si>
    <t>F</t>
  </si>
  <si>
    <t>1/8/1947</t>
  </si>
  <si>
    <t>Médecin</t>
  </si>
  <si>
    <t>F</t>
  </si>
  <si>
    <t>LUG</t>
  </si>
  <si>
    <t>Lormont</t>
  </si>
  <si>
    <t>FAORO</t>
  </si>
  <si>
    <t>Michèle</t>
  </si>
  <si>
    <t>F</t>
  </si>
  <si>
    <t>5/9/1945</t>
  </si>
  <si>
    <t>Retraité salarié privé</t>
  </si>
  <si>
    <t>F</t>
  </si>
  <si>
    <t>LUG</t>
  </si>
  <si>
    <t>Bordeaux</t>
  </si>
  <si>
    <t>DELATTRE</t>
  </si>
  <si>
    <t>Nathalie</t>
  </si>
  <si>
    <t>F</t>
  </si>
  <si>
    <t>12/2/1968</t>
  </si>
  <si>
    <t>Sans profession déclarée</t>
  </si>
  <si>
    <t>F</t>
  </si>
  <si>
    <t>LUD</t>
  </si>
  <si>
    <t>Bordeaux</t>
  </si>
  <si>
    <t>BRUGERE</t>
  </si>
  <si>
    <t>Nicolas</t>
  </si>
  <si>
    <t>M</t>
  </si>
  <si>
    <t>12/12/1956</t>
  </si>
  <si>
    <t>Médecin</t>
  </si>
  <si>
    <t>F</t>
  </si>
  <si>
    <t>LUD</t>
  </si>
  <si>
    <t>Bordeaux</t>
  </si>
  <si>
    <t>FLORIAN</t>
  </si>
  <si>
    <t>Nicolas</t>
  </si>
  <si>
    <t>M</t>
  </si>
  <si>
    <t>3/29/1969</t>
  </si>
  <si>
    <t>Conseiller juridique</t>
  </si>
  <si>
    <t>F</t>
  </si>
  <si>
    <t>LUD</t>
  </si>
  <si>
    <t>Bègles</t>
  </si>
  <si>
    <t>MAMERE</t>
  </si>
  <si>
    <t>Noël</t>
  </si>
  <si>
    <t>Bureau</t>
  </si>
  <si>
    <t>M</t>
  </si>
  <si>
    <t>12/25/1948</t>
  </si>
  <si>
    <t>Journaliste et autre média</t>
  </si>
  <si>
    <t>F</t>
  </si>
  <si>
    <t>LUG</t>
  </si>
  <si>
    <t>Ambarès-et-Lagrave</t>
  </si>
  <si>
    <t>BLEIN</t>
  </si>
  <si>
    <t>Odile</t>
  </si>
  <si>
    <t>F</t>
  </si>
  <si>
    <t>1/22/1953</t>
  </si>
  <si>
    <t>Professeur du secondaire et techn.</t>
  </si>
  <si>
    <t>F</t>
  </si>
  <si>
    <t>LSOC</t>
  </si>
  <si>
    <t>Le Bouscat</t>
  </si>
  <si>
    <t>BOBET</t>
  </si>
  <si>
    <t>Patrick</t>
  </si>
  <si>
    <t>Bureau</t>
  </si>
  <si>
    <t>M</t>
  </si>
  <si>
    <t>9/25/1951</t>
  </si>
  <si>
    <t>Médecin</t>
  </si>
  <si>
    <t>F</t>
  </si>
  <si>
    <t>LUD</t>
  </si>
  <si>
    <t>Villenave-d'Ornon</t>
  </si>
  <si>
    <t>PUJOL</t>
  </si>
  <si>
    <t>Patrick</t>
  </si>
  <si>
    <t>Bureau</t>
  </si>
  <si>
    <t>M</t>
  </si>
  <si>
    <t>10/28/1953</t>
  </si>
  <si>
    <t>Fonctionnaire de catégorie B</t>
  </si>
  <si>
    <t>F</t>
  </si>
  <si>
    <t>LDVD</t>
  </si>
  <si>
    <t>Bordeaux</t>
  </si>
  <si>
    <t>FRAILE MARTIN</t>
  </si>
  <si>
    <t>Philippe</t>
  </si>
  <si>
    <t>M</t>
  </si>
  <si>
    <t>3/16/1956</t>
  </si>
  <si>
    <t>Enseignant 1er deg.-directeur école</t>
  </si>
  <si>
    <t>F</t>
  </si>
  <si>
    <t>LUD</t>
  </si>
  <si>
    <t>Bordeaux</t>
  </si>
  <si>
    <t>HURMIC</t>
  </si>
  <si>
    <t>Pierre</t>
  </si>
  <si>
    <t>M</t>
  </si>
  <si>
    <t>4/10/1955</t>
  </si>
  <si>
    <t>Avocat</t>
  </si>
  <si>
    <t>F</t>
  </si>
  <si>
    <t>LUG</t>
  </si>
  <si>
    <t>Bordeaux</t>
  </si>
  <si>
    <t>LOTHAIRE</t>
  </si>
  <si>
    <t>Pierre</t>
  </si>
  <si>
    <t>M</t>
  </si>
  <si>
    <t>1/7/1951</t>
  </si>
  <si>
    <t>Commercant</t>
  </si>
  <si>
    <t>F</t>
  </si>
  <si>
    <t>LUD</t>
  </si>
  <si>
    <t>Bordeaux</t>
  </si>
  <si>
    <t>NJIKAM MOULIOM</t>
  </si>
  <si>
    <t>Pierre De Gaétan</t>
  </si>
  <si>
    <t>M</t>
  </si>
  <si>
    <t>8/7/1966</t>
  </si>
  <si>
    <t>Autre profession</t>
  </si>
  <si>
    <t>F</t>
  </si>
  <si>
    <t>LUD</t>
  </si>
  <si>
    <t>Eysines</t>
  </si>
  <si>
    <t>TOURNERIE</t>
  </si>
  <si>
    <t>Serge</t>
  </si>
  <si>
    <t>M</t>
  </si>
  <si>
    <t>5/17/1952</t>
  </si>
  <si>
    <t>Retraité fonct.publique (sf enseig.)</t>
  </si>
  <si>
    <t>F</t>
  </si>
  <si>
    <t>LUG</t>
  </si>
  <si>
    <t>Saint-Médard-en-Jalles</t>
  </si>
  <si>
    <t>LAMAISON</t>
  </si>
  <si>
    <t>Serge</t>
  </si>
  <si>
    <t>M</t>
  </si>
  <si>
    <t>4/20/1946</t>
  </si>
  <si>
    <t>Retraité salarié privé</t>
  </si>
  <si>
    <t>F</t>
  </si>
  <si>
    <t>LUG</t>
  </si>
  <si>
    <t>Bordeaux</t>
  </si>
  <si>
    <t>CHAZAL</t>
  </si>
  <si>
    <t>Solène</t>
  </si>
  <si>
    <t>F</t>
  </si>
  <si>
    <t>Autre cadre (secteur privé)</t>
  </si>
  <si>
    <t>F</t>
  </si>
  <si>
    <t>LUD</t>
  </si>
  <si>
    <t>Bordeaux</t>
  </si>
  <si>
    <t>DELAUX</t>
  </si>
  <si>
    <t>Stéphan</t>
  </si>
  <si>
    <t>M</t>
  </si>
  <si>
    <t>4/16/1952</t>
  </si>
  <si>
    <t>Industriel-Chef entreprise</t>
  </si>
  <si>
    <t>F</t>
  </si>
  <si>
    <t>LUD</t>
  </si>
  <si>
    <t>Mérignac</t>
  </si>
  <si>
    <t>CASSOU-SCHOTTE</t>
  </si>
  <si>
    <t>Sylvie</t>
  </si>
  <si>
    <t>F</t>
  </si>
  <si>
    <t>11/28/1956</t>
  </si>
  <si>
    <t>Fonctionnaire de catégorie A</t>
  </si>
  <si>
    <t>F</t>
  </si>
  <si>
    <t>LUG</t>
  </si>
  <si>
    <t>Mérignac</t>
  </si>
  <si>
    <t>MILLET</t>
  </si>
  <si>
    <t>Thierry</t>
  </si>
  <si>
    <t>M</t>
  </si>
  <si>
    <t>8/11/1961</t>
  </si>
  <si>
    <t>Industriel-Chef entreprise</t>
  </si>
  <si>
    <t>F</t>
  </si>
  <si>
    <t>LUD</t>
  </si>
  <si>
    <t>Mérignac</t>
  </si>
  <si>
    <t>TRIJOULET</t>
  </si>
  <si>
    <t>Thierry</t>
  </si>
  <si>
    <t>M</t>
  </si>
  <si>
    <t>2/16/1959</t>
  </si>
  <si>
    <t>Autre cadre (secteur privé)</t>
  </si>
  <si>
    <t>F</t>
  </si>
  <si>
    <t>LUG</t>
  </si>
  <si>
    <t>Blanquefort</t>
  </si>
  <si>
    <t>FERREIRA</t>
  </si>
  <si>
    <t>Véronique</t>
  </si>
  <si>
    <t>Bureau</t>
  </si>
  <si>
    <t>F</t>
  </si>
  <si>
    <t>Professeur du secondaire et techn.</t>
  </si>
  <si>
    <t>F</t>
  </si>
  <si>
    <t>LUG</t>
  </si>
  <si>
    <t>Bordeaux</t>
  </si>
  <si>
    <t>FELTESSE</t>
  </si>
  <si>
    <t>Vincent</t>
  </si>
  <si>
    <t>M</t>
  </si>
  <si>
    <t>4/4/1967</t>
  </si>
  <si>
    <t>Professeur de faculté</t>
  </si>
  <si>
    <t>F</t>
  </si>
  <si>
    <t>LUG</t>
  </si>
  <si>
    <t>Bordeaux</t>
  </si>
  <si>
    <t>CALMELS</t>
  </si>
  <si>
    <t>Virginie</t>
  </si>
  <si>
    <t>F</t>
  </si>
  <si>
    <t>Industriel-Chef entreprise</t>
  </si>
  <si>
    <t>F</t>
  </si>
  <si>
    <t>LUD</t>
  </si>
  <si>
    <t>Bordeaux</t>
  </si>
  <si>
    <t>DAVID</t>
  </si>
  <si>
    <t>Yohan</t>
  </si>
  <si>
    <t>M</t>
  </si>
  <si>
    <t>Employé (autres entrep. publiques)</t>
  </si>
  <si>
    <t>F</t>
  </si>
  <si>
    <t>LUD</t>
  </si>
  <si>
    <t>Pessac</t>
  </si>
  <si>
    <t>LOUNICI</t>
  </si>
  <si>
    <t>Zeineb</t>
  </si>
  <si>
    <t>F</t>
  </si>
  <si>
    <t>8/6/1960</t>
  </si>
  <si>
    <t>Médecin</t>
  </si>
  <si>
    <t>F</t>
  </si>
  <si>
    <t>LUD</t>
  </si>
  <si>
    <t>Membres de Bureau :</t>
  </si>
  <si>
    <t>Liste/Commune</t>
  </si>
  <si>
    <t>Ambarès-et-Lagrave</t>
  </si>
  <si>
    <t>Ambès</t>
  </si>
  <si>
    <t>Artigues-près-Bordeaux</t>
  </si>
  <si>
    <t>Bassens</t>
  </si>
  <si>
    <t>Bègles</t>
  </si>
  <si>
    <t>Blanquefort</t>
  </si>
  <si>
    <t>Bordeaux</t>
  </si>
  <si>
    <t>Bouliac</t>
  </si>
  <si>
    <t>Bruges</t>
  </si>
  <si>
    <t>Carbon-Blanc</t>
  </si>
  <si>
    <t>Cenon</t>
  </si>
  <si>
    <t>Eysines</t>
  </si>
  <si>
    <t>Floirac</t>
  </si>
  <si>
    <t>Gradignan</t>
  </si>
  <si>
    <t>Le Bouscat</t>
  </si>
  <si>
    <t>Le Haillan</t>
  </si>
  <si>
    <t>Le Taillan-Médoc</t>
  </si>
  <si>
    <t>Lormont</t>
  </si>
  <si>
    <t>Martignas-sur-Jalle</t>
  </si>
  <si>
    <t>Mérignac</t>
  </si>
  <si>
    <t>Parempuyre</t>
  </si>
  <si>
    <t>Pessac</t>
  </si>
  <si>
    <t>Saint-Aubin-de-Médoc</t>
  </si>
  <si>
    <t>Saint-Louis-de-Montferrand</t>
  </si>
  <si>
    <t>Saint-Médard-en-Jalles</t>
  </si>
  <si>
    <t>Saint-Vincent-de-Paul</t>
  </si>
  <si>
    <t>Talence</t>
  </si>
  <si>
    <t>Villenave-d'Ornon</t>
  </si>
  <si>
    <t>LSOC (PS)</t>
  </si>
  <si>
    <t>LSOC (PS)</t>
  </si>
  <si>
    <t>LSOC (PS)</t>
  </si>
  <si>
    <t>LSOC (PS)</t>
  </si>
  <si>
    <t>LUD</t>
  </si>
  <si>
    <t>LUD</t>
  </si>
  <si>
    <t>LUD</t>
  </si>
  <si>
    <t>LUD</t>
  </si>
  <si>
    <t>LUG</t>
  </si>
  <si>
    <t>LUG</t>
  </si>
  <si>
    <t>LUG</t>
  </si>
  <si>
    <t>LUG</t>
  </si>
  <si>
    <t>FN</t>
  </si>
  <si>
    <t>FN</t>
  </si>
  <si>
    <t>FN</t>
  </si>
  <si>
    <t>FN</t>
  </si>
  <si>
    <t>LDVD</t>
  </si>
  <si>
    <t>LDVD</t>
  </si>
  <si>
    <t>LDVD</t>
  </si>
  <si>
    <t>LDVD</t>
  </si>
  <si>
    <t>LUMP</t>
  </si>
  <si>
    <t>LUMP</t>
  </si>
  <si>
    <t>LUMP</t>
  </si>
  <si>
    <t>LUMP</t>
  </si>
  <si>
    <t>LDIV (sans étiquette)</t>
  </si>
  <si>
    <t>LDIV (sans étiquette)</t>
  </si>
  <si>
    <t>LDIV (sans étiquette)</t>
  </si>
  <si>
    <t>LDIV (sans étiquette)</t>
  </si>
  <si>
    <t>LDVG</t>
  </si>
  <si>
    <t>LDVG</t>
  </si>
  <si>
    <t>LDVG</t>
  </si>
  <si>
    <t>LDVG</t>
  </si>
  <si>
    <t>LFG</t>
  </si>
  <si>
    <t>LFG</t>
  </si>
  <si>
    <t>LFG</t>
  </si>
  <si>
    <t>LFG</t>
  </si>
  <si>
    <t>LEXG</t>
  </si>
  <si>
    <t>LEXG</t>
  </si>
  <si>
    <t>LEXG</t>
  </si>
  <si>
    <t>LEXG</t>
  </si>
  <si>
    <t>LVEC</t>
  </si>
  <si>
    <t>SOMME VOIX POUR CHAQUE LISTE</t>
  </si>
  <si>
    <t>POURCENTAGE</t>
  </si>
  <si>
    <t>LSOC (PS)</t>
  </si>
  <si>
    <t>3,3</t>
  </si>
  <si>
    <t>LUD</t>
  </si>
  <si>
    <t>40,0</t>
  </si>
  <si>
    <t>LUG</t>
  </si>
  <si>
    <t>32,4</t>
  </si>
  <si>
    <t>FN</t>
  </si>
  <si>
    <t>5,6</t>
  </si>
  <si>
    <t>LDVD</t>
  </si>
  <si>
    <t>7,4</t>
  </si>
  <si>
    <t>LUMP</t>
  </si>
  <si>
    <t>1,4</t>
  </si>
  <si>
    <t>LDIV (sans étiquette)</t>
  </si>
  <si>
    <t>2,7</t>
  </si>
  <si>
    <t>LDVG</t>
  </si>
  <si>
    <t>2,1</t>
  </si>
  <si>
    <t>LFG</t>
  </si>
  <si>
    <t>1,5</t>
  </si>
  <si>
    <t>LEXG</t>
  </si>
  <si>
    <t>2,9</t>
  </si>
  <si>
    <t>LVEC</t>
  </si>
  <si>
    <t>0,8</t>
  </si>
  <si>
    <t>TOTAL</t>
  </si>
  <si>
    <t>Chiffres clés    -     Évolution et structure de la population</t>
  </si>
  <si>
    <t>France - Communes (hors Mayotte) </t>
  </si>
  <si>
    <t>Découpage géographique au 01/01/2012 (pour les données RP1999 : découpage géographique communal au 01/01/1999)</t>
  </si>
  <si>
    <t>© Insee</t>
  </si>
  <si>
    <t>Code géographique</t>
  </si>
  <si>
    <t>Libellé géographique</t>
  </si>
  <si>
    <t>Population en 2010 (princ)</t>
  </si>
  <si>
    <t>Population en 1999 (princ)</t>
  </si>
  <si>
    <t>Population en 1990 (dnbt)</t>
  </si>
  <si>
    <t>Population en 1982 (dnbt)</t>
  </si>
  <si>
    <t>Population en 1975 (dnbt)</t>
  </si>
  <si>
    <t>Population en 1968 (dnbt)</t>
  </si>
  <si>
    <t>Superficie (en km²)</t>
  </si>
  <si>
    <t>Pop 0-14 ans en 2010 (princ)</t>
  </si>
  <si>
    <t>Pop 15-29 ans en 2010 (princ)</t>
  </si>
  <si>
    <t>Pop 30-44 ans en 2010 (princ)</t>
  </si>
  <si>
    <t>Pop 45-59 ans en 2010 (princ)</t>
  </si>
  <si>
    <t>Pop 60-74 ans en 2010 (princ)</t>
  </si>
  <si>
    <t>Pop 75 ans ou plus en 2010 (princ)</t>
  </si>
  <si>
    <t>Pop 0-14 ans en 1999 (princ)</t>
  </si>
  <si>
    <t>Pop 15-29 ans en 1999 (princ)</t>
  </si>
  <si>
    <t>Pop 30-44 ans en 1999 (princ)</t>
  </si>
  <si>
    <t>Pop 45-59 ans en 1999 (princ)</t>
  </si>
  <si>
    <t>Pop 60-74 ans en 1999 (princ)</t>
  </si>
  <si>
    <t>Pop 75 ans ou plus en 1999 (princ)</t>
  </si>
  <si>
    <t>Pop Hommes en 2010 (princ)</t>
  </si>
  <si>
    <t>Pop Hommes 0-14 ans en 2010 (princ)</t>
  </si>
  <si>
    <t>Pop Hommes 15-29 ans en 2010 (princ)</t>
  </si>
  <si>
    <t>Pop Hommes 30-44 ans en 2010 (princ)</t>
  </si>
  <si>
    <t>Pop Hommes 45-59 ans en 2010 (princ)</t>
  </si>
  <si>
    <t>Pop Hommes 60-74 ans en 2010 (princ)</t>
  </si>
  <si>
    <t>Pop Hommes 75-89 ans en 2010 (princ)</t>
  </si>
  <si>
    <t>Pop Hommes 90 ans ou plus en 2010 (princ)</t>
  </si>
  <si>
    <t>Pop Hommes 0-19 ans en 2010 (princ)</t>
  </si>
  <si>
    <t>Pop Hommes 20-64 ans en 2010 (princ)</t>
  </si>
  <si>
    <t>Pop Hommes 65 ans ou plus en 2010 (princ)</t>
  </si>
  <si>
    <t>Pop Femmes en 2010 (princ)</t>
  </si>
  <si>
    <t>Pop Femmes 0-14 ans en 2010 (princ)</t>
  </si>
  <si>
    <t>Pop Femmes 15-29 ans en 2010 (princ)</t>
  </si>
  <si>
    <t>Pop Femmes 30-44 ans en 2010 (princ)</t>
  </si>
  <si>
    <t>Pop Femmes 45-59 ans en 2010 (princ)</t>
  </si>
  <si>
    <t>Pop Femmes 60-74 ans en 2010 (princ)</t>
  </si>
  <si>
    <t>Pop Femmes 75-89 ans en 2010 (princ)</t>
  </si>
  <si>
    <t>Pop Femmes 90 ans ou plus en 2010 (princ)</t>
  </si>
  <si>
    <t>Pop Femmes 0-19 ans en 2010 (princ)</t>
  </si>
  <si>
    <t>Pop Femmes 20-64 ans en 2010 (princ)</t>
  </si>
  <si>
    <t>Pop Femmes 65 ans ou plus en 2010 (princ)</t>
  </si>
  <si>
    <t>Pop 15 ans ou plus en 2010 (compl)</t>
  </si>
  <si>
    <t>Pop 15 ans ou plus Agriculteurs exploitants en 2010 (compl)</t>
  </si>
  <si>
    <t>Pop 15 ans ou plus Artisans, Comm., Chefs entr. en 2010 (compl)</t>
  </si>
  <si>
    <t>Pop 15 ans ou plus Cadres, Prof. intel. sup. en 2010 (compl)</t>
  </si>
  <si>
    <t>Pop 15 ans ou plus Prof. intermédiaires  en 2010 (compl)</t>
  </si>
  <si>
    <t>Pop 15 ans ou plus Employés en 2010 (compl)</t>
  </si>
  <si>
    <t>Pop 15 ans ou plus Ouvriers en 2010 (compl)</t>
  </si>
  <si>
    <t>Pop 15 ans ou plus Retraités  en 2010 (compl)</t>
  </si>
  <si>
    <t>Pop 15 ans ou plus Autres en 2010 (compl)</t>
  </si>
  <si>
    <t>Pop 15 ans ou plus en 1999 (compl)</t>
  </si>
  <si>
    <t>Pop 15 ans ou plus Hommes en 2010 (compl)</t>
  </si>
  <si>
    <t>Pop 15 ans ou plus Hommes Agriculteurs exploitants en 2010 (compl)</t>
  </si>
  <si>
    <t>Pop 15 ans ou plus Hommes Artisans, Comm., Chefs entr. en 2010 (compl)</t>
  </si>
  <si>
    <t>Pop 15 ans ou plus Hommes Cadres, Prof. intel. sup. en 2010 (compl)</t>
  </si>
  <si>
    <t>Pop 15 ans ou plus Hommes Prof. intermédiaires en 2010 (compl)</t>
  </si>
  <si>
    <t>Pop 15 ans ou plus Hommes Employés en 2010 (compl)</t>
  </si>
  <si>
    <t>Pop 15 ans ou plus Hommes Ouvriers en 2010 (compl)</t>
  </si>
  <si>
    <t>Pop 15 ans ou plus Hommes Retraités en 2010 (compl)</t>
  </si>
  <si>
    <t>Pop 15 ans ou plus Hommes Autres en 2010 (compl)</t>
  </si>
  <si>
    <t>Pop 15 ans ou plus Femmes en 2010 (compl)</t>
  </si>
  <si>
    <t>Pop 15 ans ou plus Femmes Agriculteurs exploitants en 2010 (compl)</t>
  </si>
  <si>
    <t>Pop 15 ans ou plus Femmes Artisans, Comm., Chefs entr. en 2010 (compl)</t>
  </si>
  <si>
    <t>Pop 15 ans ou plus Femmes Cadres, Prof. intel. sup. en 2010 (compl)</t>
  </si>
  <si>
    <t>Pop 15 ans ou plus Femmes Prof. intermédiaires en 2010 (compl)</t>
  </si>
  <si>
    <t>Pop 15 ans ou plus Femmes Employés en 2010 (compl)</t>
  </si>
  <si>
    <t>Pop 15 ans ou plus Femmes Ouvriers en 2010 (compl)</t>
  </si>
  <si>
    <t>Pop 15 ans ou plus Femmes Retraités en 2010 (compl)</t>
  </si>
  <si>
    <t>Pop 15 ans ou plus Femmes Autres en 2010 (compl)</t>
  </si>
  <si>
    <t>Pop 15-24 ans en 2010 (compl)</t>
  </si>
  <si>
    <t>Pop 15-24 ans Agriculteurs exploitants en 2010 (compl)</t>
  </si>
  <si>
    <t>Pop 15-24 ans Artisans, Comm., Chefs entr. en 2010 (compl)</t>
  </si>
  <si>
    <t>Pop 15-24 ans Cadres, Prof. intel. sup. en 2010 (compl)</t>
  </si>
  <si>
    <t>Pop 15-24 ans Prof. intermédiaires en 2010 (compl)</t>
  </si>
  <si>
    <t>Pop 15-24 ans Employés en 2010 (compl)</t>
  </si>
  <si>
    <t>Pop 15-24 ans Ouvriers en 2010 (compl)</t>
  </si>
  <si>
    <t>Pop 15-24 ans Retraités en 2010 (compl)</t>
  </si>
  <si>
    <t>Pop 15-24 ans Autres en 2010 (compl)</t>
  </si>
  <si>
    <t>Pop 25-54 ans en 2010 (compl)</t>
  </si>
  <si>
    <t>Pop 25-54 ans Agriculteurs exploitants en 2010 (compl)</t>
  </si>
  <si>
    <t>Pop 25-54 ans Artisans, Comm., Chefs entr. en 2010 (compl)</t>
  </si>
  <si>
    <t>Pop 25-54 ans Cadres, Prof. intel. sup. en 2010 (compl)</t>
  </si>
  <si>
    <t>Pop 25-54 ans Prof. intermédiaires en 2010 (compl)</t>
  </si>
  <si>
    <t>Pop 25-54 ans Employés en 2010 (compl)</t>
  </si>
  <si>
    <t>Pop 25-54 ans Ouvriers en 2010 (compl)</t>
  </si>
  <si>
    <t>Pop 25-54 ans Retraités en 2010 (compl)</t>
  </si>
  <si>
    <t>Pop 25-54 ans Autres en 2010 (compl)</t>
  </si>
  <si>
    <t>Pop 55 ans ou plus en 2010 (compl)</t>
  </si>
  <si>
    <t>Pop 55 ans ou plus Agriculteurs exploitants en 2010 (compl)</t>
  </si>
  <si>
    <t>Pop 55 ans ou plus Artisans, Comm., Chefs entr. en 2010 (compl)</t>
  </si>
  <si>
    <t>Pop 55 ans ou plus Cadres, Prof. intel. sup. en 2010 (compl)</t>
  </si>
  <si>
    <t>Pop 55 ans ou plus Prof. intermédiaires en 2010 (compl)</t>
  </si>
  <si>
    <t>Pop 55 ans ou plus Employés en 2010 (compl)</t>
  </si>
  <si>
    <t>Pop 55 ans ou plus Ouvriers en 2010 (compl)</t>
  </si>
  <si>
    <t>Pop 55 ans ou plus Retraités en 2010 (compl)</t>
  </si>
  <si>
    <t>Pop 55 ans ou plus Autres en 2010 (compl)</t>
  </si>
  <si>
    <t>CODGEO</t>
  </si>
  <si>
    <t>LIBGEO</t>
  </si>
  <si>
    <t>P10_POP</t>
  </si>
  <si>
    <t>P99_POP</t>
  </si>
  <si>
    <t>D90_POP</t>
  </si>
  <si>
    <t>D82_POP</t>
  </si>
  <si>
    <t>D75_POP</t>
  </si>
  <si>
    <t>D68_POP</t>
  </si>
  <si>
    <t>SUPERF</t>
  </si>
  <si>
    <t>P10_POP0014</t>
  </si>
  <si>
    <t>P10_POP1529</t>
  </si>
  <si>
    <t>P10_POP3044</t>
  </si>
  <si>
    <t>P10_POP4559</t>
  </si>
  <si>
    <t>P10_POP6074</t>
  </si>
  <si>
    <t>P10_POP75P</t>
  </si>
  <si>
    <t>P99_POP0014</t>
  </si>
  <si>
    <t>P99_POP1529</t>
  </si>
  <si>
    <t>P99_POP3044</t>
  </si>
  <si>
    <t>P99_POP4559</t>
  </si>
  <si>
    <t>P99_POP6074</t>
  </si>
  <si>
    <t>P99_POP75P</t>
  </si>
  <si>
    <t>P10_POPH</t>
  </si>
  <si>
    <t>P10_H0014</t>
  </si>
  <si>
    <t>P10_H1529</t>
  </si>
  <si>
    <t>P10_H3044</t>
  </si>
  <si>
    <t>P10_H4559</t>
  </si>
  <si>
    <t>P10_H6074</t>
  </si>
  <si>
    <t>P10_H7589</t>
  </si>
  <si>
    <t>P10_H90P</t>
  </si>
  <si>
    <t>P10_H0019</t>
  </si>
  <si>
    <t>P10_H2064</t>
  </si>
  <si>
    <t>P10_H65P</t>
  </si>
  <si>
    <t>P10_POPF</t>
  </si>
  <si>
    <t>P10_F0014</t>
  </si>
  <si>
    <t>P10_F1529</t>
  </si>
  <si>
    <t>P10_F3044</t>
  </si>
  <si>
    <t>P10_F4559</t>
  </si>
  <si>
    <t>P10_F6074</t>
  </si>
  <si>
    <t>P10_F7589</t>
  </si>
  <si>
    <t>P10_F90P</t>
  </si>
  <si>
    <t>P10_F0019</t>
  </si>
  <si>
    <t>P10_F2064</t>
  </si>
  <si>
    <t>P10_F65P</t>
  </si>
  <si>
    <t>C10_POP15P</t>
  </si>
  <si>
    <t>C10_POP15P_CS1</t>
  </si>
  <si>
    <t>C10_POP15P_CS2</t>
  </si>
  <si>
    <t>C10_POP15P_CS3</t>
  </si>
  <si>
    <t>C10_POP15P_CS4</t>
  </si>
  <si>
    <t>C10_POP15P_CS5</t>
  </si>
  <si>
    <t>C10_POP15P_CS6</t>
  </si>
  <si>
    <t>C10_POP15P_CS7</t>
  </si>
  <si>
    <t>C10_POP15P_CS8</t>
  </si>
  <si>
    <t>C99_POP15P</t>
  </si>
  <si>
    <t>C10_H15P</t>
  </si>
  <si>
    <t>C10_H15P_CS1</t>
  </si>
  <si>
    <t>C10_H15P_CS2</t>
  </si>
  <si>
    <t>C10_H15P_CS3</t>
  </si>
  <si>
    <t>C10_H15P_CS4</t>
  </si>
  <si>
    <t>C10_H15P_CS5</t>
  </si>
  <si>
    <t>C10_H15P_CS6</t>
  </si>
  <si>
    <t>C10_H15P_CS7</t>
  </si>
  <si>
    <t>C10_H15P_CS8</t>
  </si>
  <si>
    <t>C10_F15P</t>
  </si>
  <si>
    <t>C10_F15P_CS1</t>
  </si>
  <si>
    <t>C10_F15P_CS2</t>
  </si>
  <si>
    <t>C10_F15P_CS3</t>
  </si>
  <si>
    <t>C10_F15P_CS4</t>
  </si>
  <si>
    <t>C10_F15P_CS5</t>
  </si>
  <si>
    <t>C10_F15P_CS6</t>
  </si>
  <si>
    <t>C10_F15P_CS7</t>
  </si>
  <si>
    <t>C10_F15P_CS8</t>
  </si>
  <si>
    <t>C10_POP1524</t>
  </si>
  <si>
    <t>C10_POP1524_CS1</t>
  </si>
  <si>
    <t>C10_POP1524_CS2</t>
  </si>
  <si>
    <t>C10_POP1524_CS3</t>
  </si>
  <si>
    <t>C10_POP1524_CS4</t>
  </si>
  <si>
    <t>C10_POP1524_CS5</t>
  </si>
  <si>
    <t>C10_POP1524_CS6</t>
  </si>
  <si>
    <t>C10_POP1524_CS7</t>
  </si>
  <si>
    <t>C10_POP1524_CS8</t>
  </si>
  <si>
    <t>C10_POP2554</t>
  </si>
  <si>
    <t>C10_POP2554_CS1</t>
  </si>
  <si>
    <t>C10_POP2554_CS2</t>
  </si>
  <si>
    <t>C10_POP2554_CS3</t>
  </si>
  <si>
    <t>C10_POP2554_CS4</t>
  </si>
  <si>
    <t>C10_POP2554_CS5</t>
  </si>
  <si>
    <t>C10_POP2554_CS6</t>
  </si>
  <si>
    <t>C10_POP2554_CS7</t>
  </si>
  <si>
    <t>C10_POP2554_CS8</t>
  </si>
  <si>
    <t>C10_POP55P</t>
  </si>
  <si>
    <t>C10_POP55P_CS1</t>
  </si>
  <si>
    <t>C10_POP55P_CS2</t>
  </si>
  <si>
    <t>C10_POP55P_CS3</t>
  </si>
  <si>
    <t>C10_POP55P_CS4</t>
  </si>
  <si>
    <t>C10_POP55P_CS5</t>
  </si>
  <si>
    <t>C10_POP55P_CS6</t>
  </si>
  <si>
    <t>C10_POP55P_CS7</t>
  </si>
  <si>
    <t>C10_POP55P_CS8</t>
  </si>
  <si>
    <t>33003</t>
  </si>
  <si>
    <t>Ambarès-et-Lagrave</t>
  </si>
  <si>
    <t>33004</t>
  </si>
  <si>
    <t>Ambès</t>
  </si>
  <si>
    <t>33013</t>
  </si>
  <si>
    <t>Artigues-près-Bordeaux</t>
  </si>
  <si>
    <t>33032</t>
  </si>
  <si>
    <t>Bassens</t>
  </si>
  <si>
    <t>33039</t>
  </si>
  <si>
    <t>Bègles</t>
  </si>
  <si>
    <t>33056</t>
  </si>
  <si>
    <t>Blanquefort</t>
  </si>
  <si>
    <t>33063</t>
  </si>
  <si>
    <t>Bordeaux</t>
  </si>
  <si>
    <t>33065</t>
  </si>
  <si>
    <t>Bouliac</t>
  </si>
  <si>
    <t>33075</t>
  </si>
  <si>
    <t>Bruges</t>
  </si>
  <si>
    <t>33096</t>
  </si>
  <si>
    <t>Carbon-Blanc</t>
  </si>
  <si>
    <t>33119</t>
  </si>
  <si>
    <t>Cenon</t>
  </si>
  <si>
    <t>33120</t>
  </si>
  <si>
    <t>Cérons</t>
  </si>
  <si>
    <t>33162</t>
  </si>
  <si>
    <t>Eysines</t>
  </si>
  <si>
    <t>33167</t>
  </si>
  <si>
    <t>Floirac</t>
  </si>
  <si>
    <t>33192</t>
  </si>
  <si>
    <t>Gradignan</t>
  </si>
  <si>
    <t>33200</t>
  </si>
  <si>
    <t>Le Haillan</t>
  </si>
  <si>
    <t>33249</t>
  </si>
  <si>
    <t>Lormont</t>
  </si>
  <si>
    <t>33273</t>
  </si>
  <si>
    <t>Martignas-sur-Jalle</t>
  </si>
  <si>
    <t>33281</t>
  </si>
  <si>
    <t>Mérignac</t>
  </si>
  <si>
    <t>33312</t>
  </si>
  <si>
    <t>Parempuyre</t>
  </si>
  <si>
    <t>33318</t>
  </si>
  <si>
    <t>Pessac</t>
  </si>
  <si>
    <t>33376</t>
  </si>
  <si>
    <t>Saint-Aubin-de-Médoc</t>
  </si>
  <si>
    <t>33434</t>
  </si>
  <si>
    <t>Saint-Louis-de-Montferrand</t>
  </si>
  <si>
    <t>33449</t>
  </si>
  <si>
    <t>Saint-Médard-en-Jalles</t>
  </si>
  <si>
    <t>33487</t>
  </si>
  <si>
    <t>Saint-Vincent-de-Paul</t>
  </si>
  <si>
    <t>33519</t>
  </si>
  <si>
    <t>Le Taillan-Médoc</t>
  </si>
  <si>
    <t>33522</t>
  </si>
  <si>
    <t>Talence</t>
  </si>
  <si>
    <t>33550</t>
  </si>
  <si>
    <t>Villenave-d'Ornon</t>
  </si>
  <si>
    <t>TOTAL pop 2010</t>
  </si>
  <si>
    <t>TOTAL - 20 ans</t>
  </si>
  <si>
    <t>TOTAL 20-29 ans</t>
  </si>
  <si>
    <t>TOTAL 30-44 ans</t>
  </si>
  <si>
    <t>TOTAL 45-59 ans</t>
  </si>
  <si>
    <t>TOTAL 60-74 ans</t>
  </si>
  <si>
    <t>TOTAL 75-89 ans</t>
  </si>
  <si>
    <t>TOTAL + 90 ans</t>
  </si>
  <si>
    <t>TOTAL hommes 20-29 ans</t>
  </si>
  <si>
    <t>TOTAL hommes 30-44 ans</t>
  </si>
  <si>
    <t>TOTAL hommes 45-59 ans</t>
  </si>
  <si>
    <t>TOTAL hommes 60-74 ans</t>
  </si>
  <si>
    <t>TOTAL hommes 75-89 ans</t>
  </si>
  <si>
    <t>TOTAL hommes 90 ans ou +</t>
  </si>
  <si>
    <t>TOTAL hommes + de 20 ans</t>
  </si>
  <si>
    <t>TOTAL femmes 20-29 ans</t>
  </si>
  <si>
    <t>TOTAL femmes 30-44 ans</t>
  </si>
  <si>
    <t>TOTAL femmes 45-59 ans</t>
  </si>
  <si>
    <t>TOTAL femmes 60-74 ans</t>
  </si>
  <si>
    <t>TOTAL femmes 75-89 ans</t>
  </si>
  <si>
    <t>TOTAL femmes 90 ans ou +</t>
  </si>
  <si>
    <t>TOTAL femmes + de 20 ans</t>
  </si>
  <si>
    <t>TOTAL agriculteurs exploitants</t>
  </si>
  <si>
    <t>TOTAL Artisans, comm., chefs d'enteprise</t>
  </si>
  <si>
    <t>TOTAL cadres et prof. intel. sup.</t>
  </si>
  <si>
    <t>TOTAL professions intermédiaires</t>
  </si>
  <si>
    <t>TOTAL employés</t>
  </si>
  <si>
    <t>TOTAL ouvriers</t>
  </si>
  <si>
    <t>TOTAL retraités</t>
  </si>
  <si>
    <t>TOTAL autres</t>
  </si>
  <si>
    <t>TOTAL + de 15 ans</t>
  </si>
  <si>
    <t>Hommes agriculteurs</t>
  </si>
  <si>
    <t>Hommes ACCE</t>
  </si>
  <si>
    <t>Hommes CPIS</t>
  </si>
  <si>
    <t>Hommes PI</t>
  </si>
  <si>
    <t>Hommes employés</t>
  </si>
  <si>
    <t>Hommes Ouvriers</t>
  </si>
  <si>
    <t>Hommes retraités</t>
  </si>
  <si>
    <t>Hommes Autres</t>
  </si>
  <si>
    <t>Femmes agriculteurs</t>
  </si>
  <si>
    <t>Femmes ACCE</t>
  </si>
  <si>
    <t>Femmes CPIS</t>
  </si>
  <si>
    <t>Femmes PI</t>
  </si>
  <si>
    <t>Femmes employés</t>
  </si>
  <si>
    <t>Femmes Ouvriers</t>
  </si>
  <si>
    <t>Femmes retraités</t>
  </si>
  <si>
    <t>Femmes Autres</t>
  </si>
  <si>
    <t>En % de pop</t>
  </si>
  <si>
    <t>En % de pop</t>
  </si>
  <si>
    <t>En % de pop</t>
  </si>
  <si>
    <t>En % de pop</t>
  </si>
  <si>
    <t>En % de pop</t>
  </si>
  <si>
    <t>En % de pop</t>
  </si>
  <si>
    <t>En % de pop</t>
  </si>
  <si>
    <t>Pour 105 :</t>
  </si>
  <si>
    <t>Pour 105 :</t>
  </si>
  <si>
    <t>Pour 105 :</t>
  </si>
  <si>
    <t>Pour 105 :</t>
  </si>
  <si>
    <t>Pour 105 :</t>
  </si>
  <si>
    <t>Pour 105 :</t>
  </si>
  <si>
    <t>Pour 105 : 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</si>
  <si>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</si>
  <si>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</si>
  <si>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</si>
  <si>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</si>
  <si>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</si>
  <si>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</si>
  <si>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</si>
  <si>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</si>
  <si>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</si>
  <si>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</si>
  <si>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</si>
  <si>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</si>
  <si>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</si>
  <si>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</si>
  <si>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</si>
  <si>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</si>
  <si>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</si>
  <si>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</si>
  <si>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</si>
  <si>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</si>
  <si>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</si>
  <si>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</si>
  <si>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</si>
  <si>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</si>
  <si>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</si>
  <si>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</si>
  <si>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</si>
  <si>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</si>
  <si>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</si>
  <si>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</si>
  <si>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:</t>
  </si>
  <si>
    <t>Pour 105 parmi les + de 20 ans</t>
  </si>
  <si>
    <t>Pour 105 parmi les + de 20 ans</t>
  </si>
  <si>
    <t>Pour 105 parmi les + de 20 ans</t>
  </si>
  <si>
    <t>Pour 105 parmi les + de 20 ans</t>
  </si>
  <si>
    <t>Pour 105 parmi les + de 20 ans</t>
  </si>
  <si>
    <t>Pour 105 parmi les + de 20 ans</t>
  </si>
  <si>
    <t>TOTAL + de 20 ans</t>
  </si>
  <si>
    <t>CUB représentative</t>
  </si>
  <si>
    <t>CUB réelle</t>
  </si>
  <si>
    <t>FEMMES</t>
  </si>
  <si>
    <t>DE 20 A 29 ANS</t>
  </si>
  <si>
    <t>Prénoms du top 100 de 1985 à 1994</t>
  </si>
  <si>
    <t>Julie</t>
  </si>
  <si>
    <t>Marie</t>
  </si>
  <si>
    <t>Jean ou Jean-</t>
  </si>
  <si>
    <t>Marie</t>
  </si>
  <si>
    <t>Jean</t>
  </si>
  <si>
    <t>Anne ou Anne-</t>
  </si>
  <si>
    <t>Marion</t>
  </si>
  <si>
    <t>Claude</t>
  </si>
  <si>
    <t>Alain</t>
  </si>
  <si>
    <t>Marine</t>
  </si>
  <si>
    <t>Alain</t>
  </si>
  <si>
    <t>Michel</t>
  </si>
  <si>
    <t>Élodie</t>
  </si>
  <si>
    <t>Aurélie</t>
  </si>
  <si>
    <t>Jacques</t>
  </si>
  <si>
    <t>Laura</t>
  </si>
  <si>
    <t>Christophe</t>
  </si>
  <si>
    <t>Pierre</t>
  </si>
  <si>
    <t>Aurélie</t>
  </si>
  <si>
    <t>Frédéric</t>
  </si>
  <si>
    <t>Marie ou Marie-</t>
  </si>
  <si>
    <t>Émilie</t>
  </si>
  <si>
    <t>Guillaume</t>
  </si>
  <si>
    <t>Dominique</t>
  </si>
  <si>
    <t>Audrey</t>
  </si>
  <si>
    <t>Isabelle</t>
  </si>
  <si>
    <t>Thierry</t>
  </si>
  <si>
    <t>Sarah</t>
  </si>
  <si>
    <t>Jacques</t>
  </si>
  <si>
    <t>Serge</t>
  </si>
  <si>
    <t>Pauline</t>
  </si>
  <si>
    <t>Julien</t>
  </si>
  <si>
    <t>Patrick</t>
  </si>
  <si>
    <t>Jennifer</t>
  </si>
  <si>
    <t>Laurent</t>
  </si>
  <si>
    <t>Nicolas</t>
  </si>
  <si>
    <t>DE 30 A 44 ANS</t>
  </si>
  <si>
    <t>Prénoms du top 100 de 1970 à 1984</t>
  </si>
  <si>
    <t>Stéphanie</t>
  </si>
  <si>
    <t>Martine</t>
  </si>
  <si>
    <t>Michèle</t>
  </si>
  <si>
    <t>Sandrine</t>
  </si>
  <si>
    <t>Nathalie</t>
  </si>
  <si>
    <t>Max</t>
  </si>
  <si>
    <t>Nathalie</t>
  </si>
  <si>
    <t>Nicolas</t>
  </si>
  <si>
    <t>Guillaume</t>
  </si>
  <si>
    <t>Céline</t>
  </si>
  <si>
    <t>Patrick</t>
  </si>
  <si>
    <t>Gérard</t>
  </si>
  <si>
    <t>Marie</t>
  </si>
  <si>
    <t>Pierre</t>
  </si>
  <si>
    <t>Éric</t>
  </si>
  <si>
    <t>Sophie</t>
  </si>
  <si>
    <t>Valérie</t>
  </si>
  <si>
    <t>Emmanuelle</t>
  </si>
  <si>
    <t>Virginie</t>
  </si>
  <si>
    <t>Alexandre</t>
  </si>
  <si>
    <t>Christine</t>
  </si>
  <si>
    <t>Laëtitia</t>
  </si>
  <si>
    <t>Anne</t>
  </si>
  <si>
    <t>Brigitte</t>
  </si>
  <si>
    <t>Karine</t>
  </si>
  <si>
    <t>Annie</t>
  </si>
  <si>
    <t>Bernard</t>
  </si>
  <si>
    <t>Isabelle</t>
  </si>
  <si>
    <t>Anthony</t>
  </si>
  <si>
    <t>Zeineb</t>
  </si>
  <si>
    <t>Christelle</t>
  </si>
  <si>
    <t>Audrey</t>
  </si>
  <si>
    <t>Yohan</t>
  </si>
  <si>
    <t>Delphine</t>
  </si>
  <si>
    <t>Benjamin</t>
  </si>
  <si>
    <t>Virginie</t>
  </si>
  <si>
    <t>Valérie</t>
  </si>
  <si>
    <t>Bernard</t>
  </si>
  <si>
    <t>Vincent</t>
  </si>
  <si>
    <t>Aurélie</t>
  </si>
  <si>
    <t>Bruno</t>
  </si>
  <si>
    <t>Véronique</t>
  </si>
  <si>
    <t>DE 44 A 59 ANS</t>
  </si>
  <si>
    <t>Prénoms du top 100 de 1955 à 1969</t>
  </si>
  <si>
    <t>Marie</t>
  </si>
  <si>
    <t>Catherine</t>
  </si>
  <si>
    <t>Sylvie</t>
  </si>
  <si>
    <t>Sylvie</t>
  </si>
  <si>
    <t>Cédric</t>
  </si>
  <si>
    <t>Stéphan</t>
  </si>
  <si>
    <t>Catherine</t>
  </si>
  <si>
    <t>Céline</t>
  </si>
  <si>
    <t>Solène</t>
  </si>
  <si>
    <t>Nathalie</t>
  </si>
  <si>
    <t>Christelle</t>
  </si>
  <si>
    <t>Philippe</t>
  </si>
  <si>
    <t>Véronique</t>
  </si>
  <si>
    <t>Christian</t>
  </si>
  <si>
    <t>Odile</t>
  </si>
  <si>
    <t>Isabelle</t>
  </si>
  <si>
    <t>Christiane</t>
  </si>
  <si>
    <t>Noël</t>
  </si>
  <si>
    <t>Christine</t>
  </si>
  <si>
    <t>Christine</t>
  </si>
  <si>
    <t>Nathalie</t>
  </si>
  <si>
    <t>Patricia</t>
  </si>
  <si>
    <t>Corinne</t>
  </si>
  <si>
    <t>Martine</t>
  </si>
  <si>
    <t>Corinne</t>
  </si>
  <si>
    <t>Danielle</t>
  </si>
  <si>
    <t>Marik</t>
  </si>
  <si>
    <t>Valérie</t>
  </si>
  <si>
    <t>David</t>
  </si>
  <si>
    <t>Maribel</t>
  </si>
  <si>
    <t>Florence</t>
  </si>
  <si>
    <t>Delphine</t>
  </si>
  <si>
    <t>Magali</t>
  </si>
  <si>
    <t>Martine</t>
  </si>
  <si>
    <t>Didier</t>
  </si>
  <si>
    <t>Léna</t>
  </si>
  <si>
    <t>Dominique</t>
  </si>
  <si>
    <t>Dominique</t>
  </si>
  <si>
    <t>Laurence</t>
  </si>
  <si>
    <t>Laurence</t>
  </si>
  <si>
    <t>Élodie</t>
  </si>
  <si>
    <t>Kévin</t>
  </si>
  <si>
    <t>DE 60 A 74 ANS</t>
  </si>
  <si>
    <t>Prénoms du top 100 de 1940 à 1954</t>
  </si>
  <si>
    <t>Marie</t>
  </si>
  <si>
    <t>Émilie</t>
  </si>
  <si>
    <t>Karine</t>
  </si>
  <si>
    <t>Françoise</t>
  </si>
  <si>
    <t>Éric</t>
  </si>
  <si>
    <t>Josy</t>
  </si>
  <si>
    <t>Nicole</t>
  </si>
  <si>
    <t>Florence</t>
  </si>
  <si>
    <t>Josiane</t>
  </si>
  <si>
    <t>Monique</t>
  </si>
  <si>
    <t>Françoise</t>
  </si>
  <si>
    <t>Isabelle</t>
  </si>
  <si>
    <t>Martine</t>
  </si>
  <si>
    <t>Jacqueline</t>
  </si>
  <si>
    <t>Gladys</t>
  </si>
  <si>
    <t>Annie</t>
  </si>
  <si>
    <t>Jeanne</t>
  </si>
  <si>
    <t>Frédérique</t>
  </si>
  <si>
    <t>Claude</t>
  </si>
  <si>
    <t>Jeannine</t>
  </si>
  <si>
    <t>Franck</t>
  </si>
  <si>
    <t>Danielle</t>
  </si>
  <si>
    <t>Jennifer</t>
  </si>
  <si>
    <t>Florence</t>
  </si>
  <si>
    <t>Anne</t>
  </si>
  <si>
    <t>Jérémy</t>
  </si>
  <si>
    <t>Fabien</t>
  </si>
  <si>
    <t>DE 47 A 89 ANS</t>
  </si>
  <si>
    <t>Prénoms du top 100 de 1925 à 1939</t>
  </si>
  <si>
    <t>Marie</t>
  </si>
  <si>
    <t>Jérôme</t>
  </si>
  <si>
    <t>Emilie</t>
  </si>
  <si>
    <t>Claude</t>
  </si>
  <si>
    <t>Jonathan</t>
  </si>
  <si>
    <t>Elizabeth</t>
  </si>
  <si>
    <t>Jacqueline</t>
  </si>
  <si>
    <t>Julie</t>
  </si>
  <si>
    <t>Didier</t>
  </si>
  <si>
    <t>Jeanne</t>
  </si>
  <si>
    <t>Karine</t>
  </si>
  <si>
    <t>Daniel</t>
  </si>
  <si>
    <t>Christiane</t>
  </si>
  <si>
    <t>Kévin</t>
  </si>
  <si>
    <t>Conchita</t>
  </si>
  <si>
    <t>Jeannine</t>
  </si>
  <si>
    <t>Laëtitia</t>
  </si>
  <si>
    <t>Clément</t>
  </si>
  <si>
    <t>DE + 90 ANS</t>
  </si>
  <si>
    <t>Prénoms du top 100 d'avant 1924</t>
  </si>
  <si>
    <t>Marie</t>
  </si>
  <si>
    <t>Laura</t>
  </si>
  <si>
    <t>Claude</t>
  </si>
  <si>
    <t>HOMMES</t>
  </si>
  <si>
    <t>DE 20 A 29 ANS</t>
  </si>
  <si>
    <t>Prénoms du top 100 de 1985 à 1994</t>
  </si>
  <si>
    <t>Julien</t>
  </si>
  <si>
    <t>Laurence</t>
  </si>
  <si>
    <t>Christophe</t>
  </si>
  <si>
    <t>Nicolas</t>
  </si>
  <si>
    <t>Marine</t>
  </si>
  <si>
    <t>Chantal</t>
  </si>
  <si>
    <t>Thomas</t>
  </si>
  <si>
    <t>Marion</t>
  </si>
  <si>
    <t>Benoît</t>
  </si>
  <si>
    <t>Kévin</t>
  </si>
  <si>
    <t>Michel</t>
  </si>
  <si>
    <t>Béatrice</t>
  </si>
  <si>
    <t>Alexandre</t>
  </si>
  <si>
    <t>Monique</t>
  </si>
  <si>
    <t>Arnaud</t>
  </si>
  <si>
    <t>Guillaume</t>
  </si>
  <si>
    <t>Nicole</t>
  </si>
  <si>
    <t>Arielle</t>
  </si>
  <si>
    <t>Romain</t>
  </si>
  <si>
    <t>Olivier</t>
  </si>
  <si>
    <t>Andréa</t>
  </si>
  <si>
    <t>Jérémy</t>
  </si>
  <si>
    <t>Pascal</t>
  </si>
  <si>
    <t>Agnès</t>
  </si>
  <si>
    <t>Anthony</t>
  </si>
  <si>
    <t>Patricia</t>
  </si>
  <si>
    <t>Benjamin</t>
  </si>
  <si>
    <t>Pauline</t>
  </si>
  <si>
    <t>Pierre</t>
  </si>
  <si>
    <t>Philippe</t>
  </si>
  <si>
    <t>Jonathan</t>
  </si>
  <si>
    <t>Romain</t>
  </si>
  <si>
    <t>DE 30 A 44 ANS</t>
  </si>
  <si>
    <t>Prénoms du top 100 de 1970 à 1984</t>
  </si>
  <si>
    <t>David</t>
  </si>
  <si>
    <t>Sandrine</t>
  </si>
  <si>
    <t>Christophe</t>
  </si>
  <si>
    <t>Sarah</t>
  </si>
  <si>
    <t>Nicolas</t>
  </si>
  <si>
    <t>Sébastien</t>
  </si>
  <si>
    <t>Sébastien</t>
  </si>
  <si>
    <t>Sophie</t>
  </si>
  <si>
    <t>Stéphane</t>
  </si>
  <si>
    <t>Stéphane</t>
  </si>
  <si>
    <t>Laurent</t>
  </si>
  <si>
    <t>Stéphanie</t>
  </si>
  <si>
    <t>Frédéric</t>
  </si>
  <si>
    <t>Sylvie</t>
  </si>
  <si>
    <t>Jean</t>
  </si>
  <si>
    <t>Thierry</t>
  </si>
  <si>
    <t>Olivier</t>
  </si>
  <si>
    <t>Thomas</t>
  </si>
  <si>
    <t>Jérôme</t>
  </si>
  <si>
    <t>Véronique</t>
  </si>
  <si>
    <t>Julien</t>
  </si>
  <si>
    <t>Vincent</t>
  </si>
  <si>
    <t>Cédric</t>
  </si>
  <si>
    <t>Virginie</t>
  </si>
  <si>
    <t>Guillaume</t>
  </si>
  <si>
    <t>Vincent</t>
  </si>
  <si>
    <t>DE 44 A 59 ANS</t>
  </si>
  <si>
    <t>Prénoms du top 100 de 1955 à 1969</t>
  </si>
  <si>
    <t>Jean</t>
  </si>
  <si>
    <t>Philippe</t>
  </si>
  <si>
    <t>Patrick</t>
  </si>
  <si>
    <t>Éric</t>
  </si>
  <si>
    <t>Thierry</t>
  </si>
  <si>
    <t>Bruno</t>
  </si>
  <si>
    <t>Didier</t>
  </si>
  <si>
    <t>Christophe</t>
  </si>
  <si>
    <t>Pascal</t>
  </si>
  <si>
    <t>Alain</t>
  </si>
  <si>
    <t>Laurent</t>
  </si>
  <si>
    <t>Frédéric</t>
  </si>
  <si>
    <t>DE 60 A 74 ANS</t>
  </si>
  <si>
    <t>Prénoms du top 100 de 1940 à 1954</t>
  </si>
  <si>
    <t>Jean</t>
  </si>
  <si>
    <t>Michel</t>
  </si>
  <si>
    <t>Alain</t>
  </si>
  <si>
    <t>Bernard</t>
  </si>
  <si>
    <t>Christian</t>
  </si>
  <si>
    <t>Patrick</t>
  </si>
  <si>
    <t>Jacques</t>
  </si>
  <si>
    <t>DE 47 A 89 ANS</t>
  </si>
  <si>
    <t>Prénoms du top 100 de 1925 à 1939</t>
  </si>
  <si>
    <t>Jean</t>
  </si>
  <si>
    <t>Pierre</t>
  </si>
  <si>
    <t>Claude</t>
  </si>
  <si>
    <t>Jacques</t>
  </si>
  <si>
    <t>DE + 90 ANS</t>
  </si>
  <si>
    <t>Prénoms du top 100 d'avant 1924</t>
  </si>
  <si>
    <t>x</t>
  </si>
  <si>
    <t>CONSEIL COMMUNAUTAIRE 2014</t>
  </si>
  <si>
    <t>CONSEIL COMMUNAUTAIRE FICTIF REPRESENTATIF DE LA POPULATION DE LA CUB EN 2010</t>
  </si>
  <si>
    <t>CATEGORIES SUR REPRENSENTEES</t>
  </si>
  <si>
    <t>CATEGORIES SOUS REPRESENTEES</t>
  </si>
  <si>
    <t>ECHANTILLON : + DE 20 ANS, sauf pour PCS : + DE 15 ANS</t>
  </si>
  <si>
    <t>POUR 105 ELUS</t>
  </si>
  <si>
    <t>SEXE</t>
  </si>
  <si>
    <t>SEXE</t>
  </si>
  <si>
    <t>FEMMES</t>
  </si>
  <si>
    <t>FEMMES</t>
  </si>
  <si>
    <t>Femmes :</t>
  </si>
  <si>
    <t>HOMMES</t>
  </si>
  <si>
    <t>HOMMES</t>
  </si>
  <si>
    <t>Hommes :</t>
  </si>
  <si>
    <t>AGE</t>
  </si>
  <si>
    <t>AGE</t>
  </si>
  <si>
    <t>DE 20 A 29 ANS</t>
  </si>
  <si>
    <t>DE 20 A 29 ANS</t>
  </si>
  <si>
    <t>Moins de 30 ans :</t>
  </si>
  <si>
    <t>DE 30 A 44 ANS</t>
  </si>
  <si>
    <t>DE 30 A 44 ANS</t>
  </si>
  <si>
    <t>30-44 ans :</t>
  </si>
  <si>
    <t>DE 45 A 59 ANS</t>
  </si>
  <si>
    <t>DE 45 A 59 ANS</t>
  </si>
  <si>
    <t>45-59 ans :</t>
  </si>
  <si>
    <t>DE 60 A 74 ANS</t>
  </si>
  <si>
    <t>DE 60 A 74 ANS</t>
  </si>
  <si>
    <t>60-74 ans :</t>
  </si>
  <si>
    <t>DE 75 A 89 ANS</t>
  </si>
  <si>
    <t>DE 75 A 89 ANS</t>
  </si>
  <si>
    <t>75-89 ans :</t>
  </si>
  <si>
    <t>abs</t>
  </si>
  <si>
    <t>DE + 90 ANS</t>
  </si>
  <si>
    <t>DE + 90 ANS</t>
  </si>
  <si>
    <t>FEMMES</t>
  </si>
  <si>
    <t>DE 20 A 29 ANS</t>
  </si>
  <si>
    <t>FEMMES</t>
  </si>
  <si>
    <t>DE 20 A 29 ANS</t>
  </si>
  <si>
    <t>Femmes - 30 ans :</t>
  </si>
  <si>
    <t>DE 30 A 44 ANS</t>
  </si>
  <si>
    <t>DE 30 A 44 ANS</t>
  </si>
  <si>
    <t>Femmes 30-44 ans :</t>
  </si>
  <si>
    <t>DE 45 A 59 ANS</t>
  </si>
  <si>
    <t>DE 45 A 59 ANS</t>
  </si>
  <si>
    <t>Femmes 45-59 ans :</t>
  </si>
  <si>
    <t>DE 60 A 74 ANS</t>
  </si>
  <si>
    <t>DE 60 A 74 ANS</t>
  </si>
  <si>
    <t>DE 75 A 89 ANS</t>
  </si>
  <si>
    <t>DE 75 A 89 ANS</t>
  </si>
  <si>
    <t>Femmes 75-89 ans :</t>
  </si>
  <si>
    <t>abs</t>
  </si>
  <si>
    <t>DE + 90 ANS</t>
  </si>
  <si>
    <t>DE + 90 ANS</t>
  </si>
  <si>
    <t>Femmes + 90 ans :</t>
  </si>
  <si>
    <t>abs</t>
  </si>
  <si>
    <t>HOMMES</t>
  </si>
  <si>
    <t>DE 20 A 29 ANS</t>
  </si>
  <si>
    <t>HOMMES</t>
  </si>
  <si>
    <t>DE 20 A 29 ANS</t>
  </si>
  <si>
    <t>Hommes - 30 ans :</t>
  </si>
  <si>
    <t>DE 30 A 44 ANS</t>
  </si>
  <si>
    <t>DE 30 A 44 ANS</t>
  </si>
  <si>
    <t>Hommes 30-44 ans :</t>
  </si>
  <si>
    <t>DE 45 A 59 ANS</t>
  </si>
  <si>
    <t>DE 45 A 59 ANS</t>
  </si>
  <si>
    <t>Hommes 45-59 ans :</t>
  </si>
  <si>
    <t>DE 60 A 74 ANS</t>
  </si>
  <si>
    <t>DE 60 A 74 ANS</t>
  </si>
  <si>
    <t>Hommes 60-74 ans :</t>
  </si>
  <si>
    <t>DE 75 A 89 ANS</t>
  </si>
  <si>
    <t>DE 75 A 89 ANS</t>
  </si>
  <si>
    <t>Hommes 75-89 ans :</t>
  </si>
  <si>
    <t>abs</t>
  </si>
  <si>
    <t>DE + 90 ANS</t>
  </si>
  <si>
    <t>DE + 90 ANS</t>
  </si>
  <si>
    <t>Moyenne d'âge des femmes :</t>
  </si>
  <si>
    <t>Moyenne d'âge des hommes :</t>
  </si>
  <si>
    <t>PCS</t>
  </si>
  <si>
    <t>PCS</t>
  </si>
  <si>
    <t>Agriculteurs exploitants</t>
  </si>
  <si>
    <t>Agriculteurs exploitants</t>
  </si>
  <si>
    <t>Artisans, commerçants et chefs d'entreprise</t>
  </si>
  <si>
    <t>Artisans, commerçants et chefs d'entreprise</t>
  </si>
  <si>
    <t>Artisans, commerçants et chefs d'entreprise :</t>
  </si>
  <si>
    <t>Cadres et professions intellectuelles supérieures</t>
  </si>
  <si>
    <t>Cadres et professions intellectuelles supérieures</t>
  </si>
  <si>
    <t>Cadres et professions intellectuelles supérieures :</t>
  </si>
  <si>
    <t>Professions intermédiaires</t>
  </si>
  <si>
    <t>Professions intermédiaires</t>
  </si>
  <si>
    <t>Professions intermédiaires :</t>
  </si>
  <si>
    <t>Employés</t>
  </si>
  <si>
    <t>Employés</t>
  </si>
  <si>
    <t>Employés :</t>
  </si>
  <si>
    <t>Ouvriers</t>
  </si>
  <si>
    <t>Ouvriers</t>
  </si>
  <si>
    <t>Ouvriers :</t>
  </si>
  <si>
    <t>Retraités</t>
  </si>
  <si>
    <t>Retraités</t>
  </si>
  <si>
    <t>Retraités :</t>
  </si>
  <si>
    <t>Autres</t>
  </si>
  <si>
    <t>Autres</t>
  </si>
  <si>
    <t>Femmes</t>
  </si>
  <si>
    <t>Agriculteurs exploitants</t>
  </si>
  <si>
    <t>Femmes</t>
  </si>
  <si>
    <t>Agriculteurs exploitants</t>
  </si>
  <si>
    <t>Artisans, commerçants et chefs d'entreprise</t>
  </si>
  <si>
    <t>Artisans, commerçants et chefs d'entreprise</t>
  </si>
  <si>
    <t>Femmes ACCE : </t>
  </si>
  <si>
    <t>Cadres et professions intellectuelles supérieures</t>
  </si>
  <si>
    <t>Cadres et professions intellectuelles supérieures</t>
  </si>
  <si>
    <t>Femmes CPIS :</t>
  </si>
  <si>
    <t>Professions intermédiaires</t>
  </si>
  <si>
    <t>Professions intermédiaires</t>
  </si>
  <si>
    <t>Femmes PI :</t>
  </si>
  <si>
    <t>Employés</t>
  </si>
  <si>
    <t>Employés</t>
  </si>
  <si>
    <t>Femmes employées :</t>
  </si>
  <si>
    <t>Ouvriers</t>
  </si>
  <si>
    <t>Ouvriers</t>
  </si>
  <si>
    <t>Femmes ouvrières :</t>
  </si>
  <si>
    <t>Retraités</t>
  </si>
  <si>
    <t>Retraités</t>
  </si>
  <si>
    <t>Femmes retraitées :</t>
  </si>
  <si>
    <t>Autres</t>
  </si>
  <si>
    <t>Autres</t>
  </si>
  <si>
    <t>Hommes</t>
  </si>
  <si>
    <t>Agriculteurs exploitants</t>
  </si>
  <si>
    <t>Hommes</t>
  </si>
  <si>
    <t>Agriculteurs exploitants</t>
  </si>
  <si>
    <t>Artisans, commerçants et chefs d'entreprise</t>
  </si>
  <si>
    <t>Artisans, commerçants et chefs d'entreprise</t>
  </si>
  <si>
    <t>Hommes ACCE :</t>
  </si>
  <si>
    <t>Cadres et professions intellectuelles supérieures</t>
  </si>
  <si>
    <t>Cadres et professions intellectuelles supérieures</t>
  </si>
  <si>
    <t>Hommes CPIS :</t>
  </si>
  <si>
    <t>Professions intermédiaires</t>
  </si>
  <si>
    <t>Professions intermédiaires</t>
  </si>
  <si>
    <t>Hommes PI :</t>
  </si>
  <si>
    <t>Employés</t>
  </si>
  <si>
    <t>Employés</t>
  </si>
  <si>
    <t>Hommes employés :</t>
  </si>
  <si>
    <t>Ouvriers</t>
  </si>
  <si>
    <t>Ouvriers</t>
  </si>
  <si>
    <t>abs</t>
  </si>
  <si>
    <t>Retraités</t>
  </si>
  <si>
    <t>Retraités</t>
  </si>
  <si>
    <t>Hommes retraités :</t>
  </si>
  <si>
    <t>Autres</t>
  </si>
  <si>
    <t>Autres</t>
  </si>
  <si>
    <t>ETIQUETTE</t>
  </si>
  <si>
    <t>SIEGES</t>
  </si>
  <si>
    <t>ETIQUETTE</t>
  </si>
  <si>
    <t>SIEGES</t>
  </si>
  <si>
    <t>Etiquette</t>
  </si>
  <si>
    <t>Sièges gagnés</t>
  </si>
  <si>
    <t>Etiquette</t>
  </si>
  <si>
    <t>Sièges perdus</t>
  </si>
  <si>
    <t>LSOC (PS)</t>
  </si>
  <si>
    <t>LSOC (PS)</t>
  </si>
  <si>
    <t>LSOC (PS)</t>
  </si>
  <si>
    <t>LUD</t>
  </si>
  <si>
    <t>LUD</t>
  </si>
  <si>
    <t>LUD (Investiture de l'UMP + UDI obligée)</t>
  </si>
  <si>
    <t>LUG</t>
  </si>
  <si>
    <t>LUG</t>
  </si>
  <si>
    <t>LUG (Investiture du PS obligée)</t>
  </si>
  <si>
    <t>LFN</t>
  </si>
  <si>
    <t>LFN</t>
  </si>
  <si>
    <t>LFN</t>
  </si>
  <si>
    <t>LDVD</t>
  </si>
  <si>
    <t>LDVD</t>
  </si>
  <si>
    <t>LUMP</t>
  </si>
  <si>
    <t>LUMP</t>
  </si>
  <si>
    <t>LDIV (sans étiquette)</t>
  </si>
  <si>
    <t>LDIV (sans étiquette)</t>
  </si>
  <si>
    <t>LDIV (sans étiquette)</t>
  </si>
  <si>
    <t>LDVG</t>
  </si>
  <si>
    <t>LDVG</t>
  </si>
  <si>
    <t>LDVG</t>
  </si>
  <si>
    <t>LFG</t>
  </si>
  <si>
    <t>LFG</t>
  </si>
  <si>
    <t>LFG</t>
  </si>
  <si>
    <t>LEXG</t>
  </si>
  <si>
    <t>LEXG</t>
  </si>
  <si>
    <t>LEXG</t>
  </si>
  <si>
    <t>LVEC</t>
  </si>
  <si>
    <t>LVEC</t>
  </si>
  <si>
    <t>LVEC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</si>
</sst>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61">
    <font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/>
    <font/>
    <font/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color rgb="FFFF00FF"/>
    </font>
    <font>
      <sz val="10.0"/>
      <color rgb="FFFF00FF"/>
      <name val="Arial"/>
    </font>
    <font>
      <color rgb="FFFF00FF"/>
    </font>
    <font>
      <color rgb="FF3C78D8"/>
    </font>
    <font>
      <sz val="10.0"/>
      <color rgb="FF3C78D8"/>
      <name val="Arial"/>
    </font>
    <font/>
    <font>
      <color rgb="FF1C4587"/>
    </font>
    <font>
      <sz val="10.0"/>
      <color rgb="FF1C4587"/>
      <name val="Arial"/>
    </font>
    <font/>
    <font>
      <sz val="10.0"/>
      <name val="Arial"/>
    </font>
    <font>
      <sz val="10.0"/>
      <name val="Arial"/>
    </font>
    <font/>
    <font>
      <sz val="10.0"/>
      <name val="Arial"/>
    </font>
    <font>
      <sz val="10.0"/>
      <name val="Arial"/>
    </font>
    <font>
      <color rgb="FFFF0000"/>
    </font>
    <font>
      <sz val="10.0"/>
      <color rgb="FFFF0000"/>
      <name val="Arial"/>
    </font>
    <font>
      <sz val="10.0"/>
      <color rgb="FFFF0000"/>
      <name val="Arial"/>
    </font>
    <font>
      <sz val="10.0"/>
      <name val="Arial"/>
    </font>
    <font>
      <sz val="10.0"/>
      <name val="Arial"/>
    </font>
    <font>
      <sz val="10.0"/>
      <name val="Arial"/>
    </font>
    <font>
      <color rgb="FF38761D"/>
    </font>
    <font>
      <sz val="10.0"/>
      <color rgb="FF38761D"/>
      <name val="Arial"/>
    </font>
    <font>
      <sz val="10.0"/>
      <color rgb="FF38761D"/>
      <name val="Arial"/>
    </font>
    <font>
      <sz val="10.0"/>
      <name val="Arial"/>
    </font>
    <font>
      <sz val="10.0"/>
      <name val="Arial"/>
    </font>
    <font>
      <sz val="10.0"/>
      <name val="Arial"/>
    </font>
    <font/>
    <font>
      <sz val="10.0"/>
      <name val="Arial"/>
    </font>
    <font>
      <sz val="10.0"/>
      <name val="Arial"/>
    </font>
    <font>
      <sz val="10.0"/>
    </font>
    <font>
      <sz val="10.0"/>
    </font>
    <font>
      <sz val="10.0"/>
    </font>
    <font>
      <sz val="10.0"/>
    </font>
    <font>
      <sz val="10.0"/>
    </font>
    <font/>
    <font/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color rgb="FFFF0000"/>
      <name val="Arial"/>
    </font>
    <font>
      <sz val="10.0"/>
      <name val="Arial"/>
    </font>
    <font/>
    <font>
      <sz val="10.0"/>
      <name val="Arial"/>
    </font>
    <font/>
    <font/>
    <font>
      <b/>
      <sz val="11.0"/>
      <color rgb="FF91002C"/>
      <name val="Arial"/>
    </font>
    <font>
      <b/>
      <sz val="10.0"/>
      <color rgb="FF3C5C7C"/>
      <name val="Arial"/>
    </font>
    <font>
      <sz val="8.0"/>
      <color rgb="FF3C5C7C"/>
      <name val="Arial"/>
    </font>
    <font>
      <i/>
      <sz val="8.0"/>
      <color rgb="FF000000"/>
      <name val="Arial"/>
    </font>
    <font>
      <sz val="8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8.0"/>
      <color rgb="FF000000"/>
      <name val="Arial"/>
    </font>
    <font>
      <sz val="10.0"/>
      <name val="Arial"/>
    </font>
    <font>
      <sz val="10.0"/>
      <color rgb="FFFFFFFF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color rgb="FFFFFFFF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/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/>
    <font/>
    <font>
      <sz val="10.0"/>
      <name val="Arial"/>
    </font>
    <font>
      <sz val="10.0"/>
      <name val="Arial"/>
    </font>
    <font>
      <sz val="10.0"/>
      <color rgb="FFFF0000"/>
      <name val="Arial"/>
    </font>
    <font>
      <sz val="10.0"/>
      <name val="Arial"/>
    </font>
    <font>
      <sz val="10.0"/>
      <name val="Arial"/>
    </font>
    <font/>
    <font>
      <sz val="10.0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name val="Arial"/>
    </font>
    <font>
      <sz val="10.0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/>
    <font/>
    <font>
      <sz val="10.0"/>
      <name val="Arial"/>
    </font>
    <font>
      <sz val="10.0"/>
      <name val="Arial"/>
    </font>
    <font>
      <color rgb="FFFF00FF"/>
    </font>
    <font>
      <sz val="10.0"/>
      <color rgb="FFFF00FF"/>
      <name val="Arial"/>
    </font>
    <font>
      <color rgb="FFFF00FF"/>
    </font>
    <font>
      <color rgb="FF3C78D8"/>
    </font>
    <font>
      <sz val="10.0"/>
      <color rgb="FF3C78D8"/>
      <name val="Arial"/>
    </font>
    <font>
      <color rgb="FF3C78D8"/>
    </font>
    <font>
      <color rgb="FFFF00FF"/>
    </font>
    <font>
      <color rgb="FF1C4587"/>
    </font>
    <font>
      <sz val="10.0"/>
      <color rgb="FF1C4587"/>
      <name val="Arial"/>
    </font>
    <font>
      <color rgb="FF1C4587"/>
    </font>
    <font/>
    <font>
      <sz val="10.0"/>
      <name val="Arial"/>
    </font>
    <font/>
    <font>
      <sz val="10.0"/>
      <color rgb="FFFF0000"/>
      <name val="Arial"/>
    </font>
    <font>
      <sz val="10.0"/>
      <color rgb="FFFF0000"/>
      <name val="Arial"/>
    </font>
    <font>
      <color rgb="FFFF0000"/>
    </font>
    <font>
      <sz val="10.0"/>
      <color rgb="FF38761D"/>
      <name val="Arial"/>
    </font>
    <font>
      <sz val="10.0"/>
      <color rgb="FF38761D"/>
      <name val="Arial"/>
    </font>
    <font>
      <color rgb="FF38761D"/>
    </font>
    <font>
      <sz val="10.0"/>
      <name val="Arial"/>
    </font>
    <font>
      <color rgb="FF38761D"/>
    </font>
    <font>
      <sz val="10.0"/>
      <color rgb="FF38761D"/>
      <name val="Arial"/>
    </font>
  </fonts>
  <fills count="16">
    <fill>
      <patternFill patternType="none"/>
    </fill>
    <fill>
      <patternFill patternType="lightGray"/>
    </fill>
    <fill>
      <patternFill patternType="none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980000"/>
        <bgColor rgb="FF980000"/>
      </patternFill>
    </fill>
    <fill>
      <patternFill patternType="solid">
        <fgColor rgb="FFE0EAF4"/>
        <bgColor rgb="FFE0EAF4"/>
      </patternFill>
    </fill>
    <fill>
      <patternFill patternType="solid">
        <fgColor rgb="FFD8D9D8"/>
        <bgColor rgb="FFD8D9D8"/>
      </patternFill>
    </fill>
    <fill>
      <patternFill patternType="solid">
        <fgColor rgb="FFFF0000"/>
        <bgColor rgb="FFFF0000"/>
      </patternFill>
    </fill>
    <fill>
      <patternFill patternType="solid">
        <fgColor rgb="FF00CCFF"/>
        <bgColor rgb="FF00CCFF"/>
      </patternFill>
    </fill>
    <fill>
      <patternFill patternType="solid">
        <fgColor rgb="FFFFC000"/>
        <bgColor rgb="FFFFC000"/>
      </patternFill>
    </fill>
    <fill>
      <patternFill patternType="solid">
        <fgColor rgb="FF4A86E8"/>
        <bgColor rgb="FF4A86E8"/>
      </patternFill>
    </fill>
  </fills>
  <borders count="132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161">
    <xf fillId="0" numFmtId="0" borderId="0" fontId="0"/>
    <xf applyAlignment="1" fillId="2" xfId="0" numFmtId="0" borderId="1" applyFont="1" fontId="1">
      <alignment vertical="center" horizontal="center" wrapText="1"/>
    </xf>
    <xf applyAlignment="1" fillId="2" xfId="0" numFmtId="0" borderId="1" applyFont="1" fontId="2">
      <alignment vertical="center" horizontal="center" wrapText="1"/>
    </xf>
    <xf applyAlignment="1" fillId="2" xfId="0" numFmtId="3" borderId="1" applyFont="1" fontId="3" applyNumberFormat="1">
      <alignment vertical="center" horizontal="center" wrapText="1"/>
    </xf>
    <xf applyAlignment="1" fillId="2" xfId="0" numFmtId="0" borderId="1" applyFont="1" fontId="4">
      <alignment wrapText="1"/>
    </xf>
    <xf applyAlignment="1" fillId="2" xfId="0" numFmtId="14" borderId="1" applyFont="1" fontId="5" applyNumberFormat="1">
      <alignment wrapText="1"/>
    </xf>
    <xf applyAlignment="1" fillId="2" xfId="0" numFmtId="1" borderId="1" applyFont="1" fontId="6" applyNumberFormat="1">
      <alignment wrapText="1"/>
    </xf>
    <xf fillId="2" xfId="0" numFmtId="0" borderId="1" applyFont="1" fontId="7"/>
    <xf applyBorder="1" applyAlignment="1" fillId="3" xfId="0" numFmtId="0" borderId="2" applyFont="1" fontId="8" applyFill="1">
      <alignment horizontal="center"/>
    </xf>
    <xf applyBorder="1" applyAlignment="1" fillId="4" xfId="0" numFmtId="0" borderId="3" applyFont="1" fontId="9" applyFill="1">
      <alignment horizontal="center"/>
    </xf>
    <xf applyBorder="1" fillId="5" xfId="0" numFmtId="0" borderId="4" applyFont="1" fontId="10" applyFill="1"/>
    <xf applyBorder="1" applyAlignment="1" fillId="5" xfId="0" numFmtId="0" borderId="5" applyFont="1" fontId="11">
      <alignment horizontal="center"/>
    </xf>
    <xf applyBorder="1" applyAlignment="1" fillId="6" xfId="0" numFmtId="0" borderId="6" applyFont="1" fontId="12" applyFill="1">
      <alignment horizontal="center"/>
    </xf>
    <xf applyBorder="1" fillId="3" xfId="0" numFmtId="0" borderId="7" applyFont="1" fontId="13"/>
    <xf applyBorder="1" fillId="4" xfId="0" numFmtId="0" borderId="8" applyFont="1" fontId="14"/>
    <xf applyBorder="1" applyAlignment="1" fillId="5" xfId="0" numFmtId="0" borderId="9" applyFont="1" fontId="15">
      <alignment horizontal="center"/>
    </xf>
    <xf applyBorder="1" applyAlignment="1" fillId="6" xfId="0" numFmtId="0" borderId="10" applyFont="1" fontId="16">
      <alignment/>
    </xf>
    <xf applyBorder="1" applyAlignment="1" fillId="6" xfId="0" numFmtId="0" borderId="11" applyFont="1" fontId="17">
      <alignment wrapText="1"/>
    </xf>
    <xf applyBorder="1" fillId="4" xfId="0" numFmtId="1" borderId="12" applyFont="1" fontId="18" applyNumberFormat="1"/>
    <xf applyBorder="1" applyAlignment="1" fillId="6" xfId="0" numFmtId="0" borderId="13" applyFont="1" fontId="19">
      <alignment wrapText="1"/>
    </xf>
    <xf applyBorder="1" fillId="6" xfId="0" numFmtId="1" borderId="14" applyFont="1" fontId="20" applyNumberFormat="1"/>
    <xf applyBorder="1" applyAlignment="1" fillId="6" xfId="0" numFmtId="164" borderId="15" applyFont="1" fontId="21" applyNumberFormat="1">
      <alignment wrapText="1"/>
    </xf>
    <xf applyBorder="1" applyAlignment="1" fillId="6" xfId="0" numFmtId="0" borderId="16" applyFont="1" fontId="22">
      <alignment wrapText="1"/>
    </xf>
    <xf applyBorder="1" fillId="6" xfId="0" numFmtId="1" borderId="17" applyFont="1" fontId="23" applyNumberFormat="1"/>
    <xf applyBorder="1" applyAlignment="1" fillId="3" xfId="0" numFmtId="0" borderId="18" applyFont="1" fontId="24">
      <alignment wrapText="1"/>
    </xf>
    <xf applyBorder="1" applyAlignment="1" fillId="6" xfId="0" numFmtId="0" borderId="19" applyFont="1" fontId="25">
      <alignment wrapText="1"/>
    </xf>
    <xf applyBorder="1" fillId="6" xfId="0" numFmtId="1" borderId="20" applyFont="1" fontId="26" applyNumberFormat="1"/>
    <xf applyBorder="1" applyAlignment="1" fillId="3" xfId="0" numFmtId="1" borderId="21" applyFont="1" fontId="27" applyNumberFormat="1">
      <alignment wrapText="1"/>
    </xf>
    <xf applyBorder="1" applyAlignment="1" fillId="4" xfId="0" numFmtId="0" borderId="22" applyFont="1" fontId="28">
      <alignment vertical="center"/>
    </xf>
    <xf applyBorder="1" applyAlignment="1" fillId="4" xfId="0" numFmtId="1" borderId="23" applyFont="1" fontId="29" applyNumberFormat="1">
      <alignment vertical="center" horizontal="center"/>
    </xf>
    <xf applyBorder="1" applyAlignment="1" fillId="6" xfId="0" numFmtId="0" borderId="24" applyFont="1" fontId="30">
      <alignment wrapText="1"/>
    </xf>
    <xf applyBorder="1" fillId="6" xfId="0" numFmtId="1" borderId="25" applyFont="1" fontId="31" applyNumberFormat="1"/>
    <xf applyBorder="1" applyAlignment="1" fillId="4" xfId="0" numFmtId="0" borderId="26" applyFont="1" fontId="32">
      <alignment vertical="center"/>
    </xf>
    <xf applyBorder="1" applyAlignment="1" fillId="6" xfId="0" numFmtId="0" borderId="27" applyFont="1" fontId="33">
      <alignment wrapText="1"/>
    </xf>
    <xf applyBorder="1" fillId="6" xfId="0" numFmtId="1" borderId="28" applyFont="1" fontId="34" applyNumberFormat="1"/>
    <xf applyBorder="1" applyAlignment="1" fillId="6" xfId="0" numFmtId="0" borderId="29" applyFont="1" fontId="35">
      <alignment/>
    </xf>
    <xf applyBorder="1" applyAlignment="1" fillId="5" xfId="0" numFmtId="0" borderId="30" applyFont="1" fontId="36">
      <alignment vertical="center" horizontal="left" wrapText="1"/>
    </xf>
    <xf applyBorder="1" applyAlignment="1" fillId="5" xfId="0" numFmtId="0" borderId="31" applyFont="1" fontId="37">
      <alignment wrapText="1"/>
    </xf>
    <xf applyBorder="1" applyAlignment="1" fillId="5" xfId="0" numFmtId="0" borderId="32" applyFont="1" fontId="38">
      <alignment horizontal="center" wrapText="1"/>
    </xf>
    <xf applyBorder="1" applyAlignment="1" fillId="6" xfId="0" numFmtId="0" borderId="33" applyFont="1" fontId="39">
      <alignment wrapText="1"/>
    </xf>
    <xf applyBorder="1" fillId="6" xfId="0" numFmtId="1" borderId="34" applyFont="1" fontId="40" applyNumberFormat="1"/>
    <xf applyBorder="1" applyAlignment="1" fillId="6" xfId="0" numFmtId="0" borderId="35" applyFont="1" fontId="41">
      <alignment/>
    </xf>
    <xf applyBorder="1" applyAlignment="1" fillId="4" xfId="0" numFmtId="0" borderId="36" applyFont="1" fontId="42">
      <alignment vertical="center"/>
    </xf>
    <xf applyBorder="1" applyAlignment="1" fillId="4" xfId="0" numFmtId="0" borderId="37" applyFont="1" fontId="43">
      <alignment vertical="center"/>
    </xf>
    <xf applyBorder="1" applyAlignment="1" fillId="4" xfId="0" numFmtId="1" borderId="38" applyFont="1" fontId="44" applyNumberFormat="1">
      <alignment vertical="center" horizontal="center"/>
    </xf>
    <xf applyAlignment="1" fillId="2" xfId="0" numFmtId="0" borderId="1" applyFont="1" fontId="45">
      <alignment wrapText="1"/>
    </xf>
    <xf applyBorder="1" applyAlignment="1" fillId="4" xfId="0" numFmtId="0" borderId="39" applyFont="1" fontId="46">
      <alignment vertical="center" horizontal="center"/>
    </xf>
    <xf applyBorder="1" applyAlignment="1" fillId="4" xfId="0" numFmtId="0" borderId="40" applyFont="1" fontId="47">
      <alignment horizontal="center" wrapText="1"/>
    </xf>
    <xf applyBorder="1" applyAlignment="1" fillId="5" xfId="0" numFmtId="0" borderId="41" applyFont="1" fontId="48">
      <alignment horizontal="center"/>
    </xf>
    <xf applyBorder="1" applyAlignment="1" fillId="5" xfId="0" numFmtId="0" borderId="42" applyFont="1" fontId="49">
      <alignment horizontal="center"/>
    </xf>
    <xf applyBorder="1" applyAlignment="1" fillId="5" xfId="0" numFmtId="0" borderId="43" applyFont="1" fontId="50">
      <alignment/>
    </xf>
    <xf applyBorder="1" applyAlignment="1" fillId="5" xfId="0" numFmtId="0" borderId="44" applyFont="1" fontId="51">
      <alignment horizontal="center"/>
    </xf>
    <xf applyBorder="1" applyAlignment="1" fillId="5" xfId="0" numFmtId="0" borderId="45" applyFont="1" fontId="52">
      <alignment wrapText="1"/>
    </xf>
    <xf applyBorder="1" applyAlignment="1" fillId="4" xfId="0" numFmtId="0" borderId="46" applyFont="1" fontId="53">
      <alignment wrapText="1"/>
    </xf>
    <xf applyBorder="1" applyAlignment="1" fillId="4" xfId="0" numFmtId="1" borderId="47" applyFont="1" fontId="54" applyNumberFormat="1">
      <alignment wrapText="1"/>
    </xf>
    <xf applyBorder="1" applyAlignment="1" fillId="4" xfId="0" numFmtId="9" borderId="48" applyFont="1" fontId="55" applyNumberFormat="1">
      <alignment/>
    </xf>
    <xf applyBorder="1" applyAlignment="1" fillId="4" xfId="0" numFmtId="0" borderId="49" applyFont="1" fontId="56">
      <alignment/>
    </xf>
    <xf applyBorder="1" applyAlignment="1" fillId="7" xfId="0" numFmtId="0" borderId="50" applyFont="1" fontId="57" applyFill="1">
      <alignment/>
    </xf>
    <xf applyBorder="1" applyAlignment="1" fillId="7" xfId="0" numFmtId="1" borderId="51" applyFont="1" fontId="58" applyNumberFormat="1">
      <alignment/>
    </xf>
    <xf applyBorder="1" fillId="7" xfId="0" numFmtId="1" borderId="52" applyFont="1" fontId="59" applyNumberFormat="1"/>
    <xf applyAlignment="1" fillId="2" xfId="0" numFmtId="3" borderId="1" applyFont="1" fontId="60" applyNumberFormat="1">
      <alignment/>
    </xf>
    <xf fillId="2" xfId="0" numFmtId="3" borderId="1" applyFont="1" fontId="61" applyNumberFormat="1"/>
    <xf applyAlignment="1" fillId="8" xfId="0" numFmtId="0" borderId="1" applyFont="1" fontId="62" applyFill="1">
      <alignment/>
    </xf>
    <xf fillId="8" xfId="0" numFmtId="0" borderId="1" applyFont="1" fontId="63"/>
    <xf fillId="8" xfId="0" numFmtId="0" borderId="1" applyFont="1" fontId="64"/>
    <xf fillId="8" xfId="0" numFmtId="3" borderId="1" applyFont="1" fontId="65" applyNumberFormat="1"/>
    <xf applyAlignment="1" fillId="2" xfId="0" numFmtId="0" borderId="1" applyFont="1" fontId="66">
      <alignment horizontal="center" wrapText="1"/>
    </xf>
    <xf applyAlignment="1" fillId="2" xfId="0" numFmtId="0" borderId="1" applyFont="1" fontId="67">
      <alignment horizontal="center"/>
    </xf>
    <xf applyAlignment="1" fillId="9" xfId="0" numFmtId="0" borderId="1" applyFont="1" fontId="68" applyFill="1">
      <alignment wrapText="1"/>
    </xf>
    <xf applyAlignment="1" fillId="9" xfId="0" numFmtId="0" borderId="1" applyFont="1" fontId="69">
      <alignment wrapText="1"/>
    </xf>
    <xf applyAlignment="1" fillId="2" xfId="0" numFmtId="49" borderId="1" applyFont="1" fontId="70" applyNumberFormat="1">
      <alignment horizontal="center"/>
    </xf>
    <xf applyAlignment="1" fillId="2" xfId="0" numFmtId="49" borderId="1" applyFont="1" fontId="71" applyNumberFormat="1">
      <alignment horizontal="center"/>
    </xf>
    <xf applyAlignment="1" fillId="2" xfId="0" numFmtId="49" borderId="1" applyFont="1" fontId="72" applyNumberFormat="1">
      <alignment horizontal="center"/>
    </xf>
    <xf applyAlignment="1" fillId="2" xfId="0" numFmtId="49" borderId="1" applyFont="1" fontId="73" applyNumberFormat="1">
      <alignment horizontal="center"/>
    </xf>
    <xf applyBorder="1" applyAlignment="1" fillId="10" xfId="0" numFmtId="49" borderId="53" applyFont="1" fontId="74" applyNumberFormat="1" applyFill="1">
      <alignment vertical="center" horizontal="center" wrapText="1"/>
    </xf>
    <xf applyBorder="1" applyAlignment="1" fillId="11" xfId="0" numFmtId="49" borderId="54" applyFont="1" fontId="75" applyNumberFormat="1" applyFill="1">
      <alignment vertical="center" horizontal="center"/>
    </xf>
    <xf fillId="2" xfId="0" numFmtId="49" borderId="1" applyFont="1" fontId="76" applyNumberFormat="1"/>
    <xf applyAlignment="1" fillId="2" xfId="0" numFmtId="1" borderId="1" applyFont="1" fontId="77" applyNumberFormat="1">
      <alignment/>
    </xf>
    <xf applyAlignment="1" fillId="2" xfId="0" numFmtId="0" borderId="1" applyFont="1" fontId="78">
      <alignment vertical="center" wrapText="1"/>
    </xf>
    <xf applyBorder="1" applyAlignment="1" fillId="12" xfId="0" numFmtId="0" borderId="55" applyFont="1" fontId="79" applyFill="1">
      <alignment vertical="center" wrapText="1"/>
    </xf>
    <xf applyAlignment="1" fillId="2" xfId="0" numFmtId="0" borderId="1" applyFont="1" fontId="80">
      <alignment vertical="center"/>
    </xf>
    <xf applyBorder="1" applyAlignment="1" fillId="4" xfId="0" numFmtId="2" borderId="56" applyFont="1" fontId="81" applyNumberFormat="1">
      <alignment vertical="center" horizontal="center"/>
    </xf>
    <xf applyBorder="1" applyAlignment="1" fillId="4" xfId="0" numFmtId="0" borderId="57" applyFont="1" fontId="82">
      <alignment vertical="center" wrapText="1"/>
    </xf>
    <xf applyBorder="1" applyAlignment="1" fillId="13" xfId="0" numFmtId="0" borderId="58" applyFont="1" fontId="83" applyFill="1">
      <alignment vertical="center" wrapText="1"/>
    </xf>
    <xf applyBorder="1" applyAlignment="1" fillId="14" xfId="0" numFmtId="0" borderId="59" applyFont="1" fontId="84" applyFill="1">
      <alignment vertical="center" wrapText="1"/>
    </xf>
    <xf applyBorder="1" applyAlignment="1" fillId="5" xfId="0" numFmtId="0" borderId="60" applyFont="1" fontId="85">
      <alignment vertical="center" wrapText="1"/>
    </xf>
    <xf applyBorder="1" fillId="12" xfId="0" numFmtId="1" borderId="61" applyFont="1" fontId="86" applyNumberFormat="1"/>
    <xf applyBorder="1" applyAlignment="1" fillId="4" xfId="0" numFmtId="1" borderId="62" applyFont="1" fontId="87" applyNumberFormat="1">
      <alignment vertical="center" wrapText="1"/>
    </xf>
    <xf applyBorder="1" fillId="13" xfId="0" numFmtId="1" borderId="63" applyFont="1" fontId="88" applyNumberFormat="1"/>
    <xf applyBorder="1" fillId="14" xfId="0" numFmtId="1" borderId="64" applyFont="1" fontId="89" applyNumberFormat="1"/>
    <xf applyBorder="1" fillId="5" xfId="0" numFmtId="1" borderId="65" applyFont="1" fontId="90" applyNumberFormat="1"/>
    <xf applyBorder="1" applyAlignment="1" fillId="5" xfId="0" numFmtId="1" borderId="66" applyFont="1" fontId="91" applyNumberFormat="1">
      <alignment vertical="center" wrapText="1"/>
    </xf>
    <xf applyBorder="1" fillId="4" xfId="0" numFmtId="2" borderId="67" applyFont="1" fontId="92" applyNumberFormat="1"/>
    <xf applyBorder="1" applyAlignment="1" fillId="13" xfId="0" numFmtId="0" borderId="68" applyFont="1" fontId="93">
      <alignment wrapText="1"/>
    </xf>
    <xf applyBorder="1" fillId="14" xfId="0" numFmtId="0" borderId="69" applyFont="1" fontId="94"/>
    <xf applyBorder="1" applyAlignment="1" fillId="4" xfId="0" numFmtId="2" borderId="70" applyFont="1" fontId="95" applyNumberFormat="1">
      <alignment vertical="center" wrapText="1"/>
    </xf>
    <xf applyBorder="1" applyAlignment="1" fillId="13" xfId="0" numFmtId="1" borderId="71" applyFont="1" fontId="96" applyNumberFormat="1">
      <alignment wrapText="1"/>
    </xf>
    <xf applyBorder="1" applyAlignment="1" fillId="4" xfId="0" numFmtId="0" borderId="72" applyFont="1" fontId="97">
      <alignment wrapText="1"/>
    </xf>
    <xf applyBorder="1" applyAlignment="1" fillId="15" xfId="0" numFmtId="0" borderId="73" applyFont="1" fontId="98" applyFill="1">
      <alignment horizontal="center" wrapText="1"/>
    </xf>
    <xf applyBorder="1" applyAlignment="1" fillId="15" xfId="0" numFmtId="0" borderId="74" applyFont="1" fontId="99">
      <alignment vertical="center" horizontal="center"/>
    </xf>
    <xf applyBorder="1" applyAlignment="1" fillId="15" xfId="0" numFmtId="0" borderId="75" applyFont="1" fontId="100">
      <alignment vertical="center" horizontal="center"/>
    </xf>
    <xf applyBorder="1" applyAlignment="1" fillId="15" xfId="0" numFmtId="0" borderId="76" applyFont="1" fontId="101">
      <alignment vertical="center" horizontal="center" wrapText="1"/>
    </xf>
    <xf applyBorder="1" fillId="15" xfId="0" numFmtId="0" borderId="77" applyFont="1" fontId="102"/>
    <xf applyBorder="1" applyAlignment="1" fillId="15" xfId="0" numFmtId="0" borderId="78" applyFont="1" fontId="103">
      <alignment wrapText="1"/>
    </xf>
    <xf applyBorder="1" applyAlignment="1" fillId="15" xfId="0" numFmtId="0" borderId="79" applyFont="1" fontId="104">
      <alignment wrapText="1"/>
    </xf>
    <xf applyBorder="1" applyAlignment="1" fillId="15" xfId="0" numFmtId="3" borderId="80" applyFont="1" fontId="105" applyNumberFormat="1">
      <alignment/>
    </xf>
    <xf applyBorder="1" applyAlignment="1" fillId="15" xfId="0" numFmtId="0" borderId="81" applyFont="1" fontId="106">
      <alignment/>
    </xf>
    <xf applyBorder="1" applyAlignment="1" fillId="15" xfId="0" numFmtId="3" borderId="82" applyFont="1" fontId="107" applyNumberFormat="1">
      <alignment/>
    </xf>
    <xf applyBorder="1" applyAlignment="1" fillId="15" xfId="0" numFmtId="0" borderId="83" applyFont="1" fontId="108">
      <alignment vertical="center"/>
    </xf>
    <xf applyBorder="1" applyAlignment="1" fillId="15" xfId="0" numFmtId="0" borderId="84" applyFont="1" fontId="109">
      <alignment vertical="center" wrapText="1"/>
    </xf>
    <xf applyAlignment="1" fillId="2" xfId="0" numFmtId="3" borderId="1" applyFont="1" fontId="110" applyNumberFormat="1">
      <alignment wrapText="1"/>
    </xf>
    <xf applyBorder="1" applyAlignment="1" fillId="15" xfId="0" numFmtId="0" borderId="85" applyFont="1" fontId="111">
      <alignment horizontal="center"/>
    </xf>
    <xf applyBorder="1" applyAlignment="1" fillId="12" xfId="0" numFmtId="0" borderId="86" applyFont="1" fontId="112">
      <alignment vertical="center" horizontal="center" wrapText="1"/>
    </xf>
    <xf applyBorder="1" applyAlignment="1" fillId="12" xfId="0" numFmtId="0" borderId="87" applyFont="1" fontId="113">
      <alignment vertical="center" horizontal="center" wrapText="1"/>
    </xf>
    <xf applyBorder="1" fillId="2" xfId="0" numFmtId="0" borderId="88" applyFont="1" fontId="114"/>
    <xf applyBorder="1" fillId="2" xfId="0" numFmtId="2" borderId="89" applyFont="1" fontId="115" applyNumberFormat="1"/>
    <xf applyBorder="1" applyAlignment="1" fillId="12" xfId="0" numFmtId="0" borderId="90" applyFont="1" fontId="116">
      <alignment vertical="center" horizontal="center" wrapText="1"/>
    </xf>
    <xf applyBorder="1" applyAlignment="1" fillId="12" xfId="0" numFmtId="0" borderId="91" applyFont="1" fontId="117">
      <alignment horizontal="center"/>
    </xf>
    <xf applyBorder="1" applyAlignment="1" fillId="14" xfId="0" numFmtId="0" borderId="92" applyFont="1" fontId="118">
      <alignment horizontal="center"/>
    </xf>
    <xf applyBorder="1" applyAlignment="1" fillId="14" xfId="0" numFmtId="0" borderId="93" applyFont="1" fontId="119">
      <alignment horizontal="center"/>
    </xf>
    <xf applyBorder="1" applyAlignment="1" fillId="14" xfId="0" numFmtId="0" borderId="94" applyFont="1" fontId="120">
      <alignment/>
    </xf>
    <xf applyBorder="1" applyAlignment="1" fillId="4" xfId="0" numFmtId="0" borderId="95" applyFont="1" fontId="121">
      <alignment vertical="center" horizontal="center"/>
    </xf>
    <xf applyBorder="1" applyAlignment="1" fillId="4" xfId="0" numFmtId="1" borderId="96" applyFont="1" fontId="122" applyNumberFormat="1">
      <alignment vertical="center" horizontal="center"/>
    </xf>
    <xf fillId="2" xfId="0" numFmtId="1" borderId="1" applyFont="1" fontId="123" applyNumberFormat="1"/>
    <xf applyBorder="1" applyAlignment="1" fillId="4" xfId="0" numFmtId="1" borderId="97" applyFont="1" fontId="124" applyNumberFormat="1">
      <alignment vertical="center" horizontal="center"/>
    </xf>
    <xf applyBorder="1" applyAlignment="1" fillId="4" xfId="0" numFmtId="0" borderId="98" applyFont="1" fontId="125">
      <alignment vertical="center"/>
    </xf>
    <xf applyBorder="1" applyAlignment="1" fillId="5" xfId="0" numFmtId="0" borderId="99" applyFont="1" fontId="126">
      <alignment horizontal="center"/>
    </xf>
    <xf applyBorder="1" applyAlignment="1" fillId="5" xfId="0" numFmtId="0" borderId="100" applyFont="1" fontId="127">
      <alignment/>
    </xf>
    <xf applyBorder="1" applyAlignment="1" fillId="2" xfId="0" numFmtId="0" borderId="101" applyFont="1" fontId="128">
      <alignment wrapText="1"/>
    </xf>
    <xf applyBorder="1" applyAlignment="1" fillId="5" xfId="0" numFmtId="0" borderId="102" applyFont="1" fontId="129">
      <alignment vertical="center" horizontal="center" wrapText="1"/>
    </xf>
    <xf applyBorder="1" applyAlignment="1" fillId="5" xfId="0" numFmtId="0" borderId="103" applyFont="1" fontId="130">
      <alignment vertical="center" horizontal="left" wrapText="1"/>
    </xf>
    <xf applyBorder="1" applyAlignment="1" fillId="5" xfId="0" numFmtId="0" borderId="104" applyFont="1" fontId="131">
      <alignment horizontal="center" wrapText="1"/>
    </xf>
    <xf applyBorder="1" applyAlignment="1" fillId="5" xfId="0" numFmtId="1" borderId="105" applyFont="1" fontId="132" applyNumberFormat="1">
      <alignment horizontal="center" wrapText="1"/>
    </xf>
    <xf applyBorder="1" applyAlignment="1" fillId="5" xfId="0" numFmtId="0" borderId="106" applyFont="1" fontId="133">
      <alignment vertical="center" horizontal="center" wrapText="1"/>
    </xf>
    <xf applyBorder="1" fillId="2" xfId="0" numFmtId="0" borderId="107" applyFont="1" fontId="134"/>
    <xf applyBorder="1" applyAlignment="1" fillId="2" xfId="0" numFmtId="0" borderId="108" applyFont="1" fontId="135">
      <alignment wrapText="1"/>
    </xf>
    <xf applyBorder="1" applyAlignment="1" fillId="2" xfId="0" numFmtId="0" borderId="109" applyFont="1" fontId="136">
      <alignment wrapText="1"/>
    </xf>
    <xf applyBorder="1" applyAlignment="1" fillId="2" xfId="0" numFmtId="0" borderId="110" applyFont="1" fontId="137">
      <alignment/>
    </xf>
    <xf applyBorder="1" applyAlignment="1" fillId="2" xfId="0" numFmtId="0" borderId="111" applyFont="1" fontId="138">
      <alignment/>
    </xf>
    <xf applyBorder="1" applyAlignment="1" fillId="6" xfId="0" numFmtId="0" borderId="112" applyFont="1" fontId="139">
      <alignment horizontal="center" wrapText="1"/>
    </xf>
    <xf applyBorder="1" applyAlignment="1" fillId="6" xfId="0" numFmtId="1" borderId="113" applyFont="1" fontId="140" applyNumberFormat="1">
      <alignment horizontal="center"/>
    </xf>
    <xf applyBorder="1" applyAlignment="1" fillId="8" xfId="0" numFmtId="0" borderId="114" applyFont="1" fontId="141">
      <alignment wrapText="1"/>
    </xf>
    <xf applyBorder="1" applyAlignment="1" fillId="6" xfId="0" numFmtId="0" borderId="115" applyFont="1" fontId="142">
      <alignment horizontal="center" wrapText="1"/>
    </xf>
    <xf applyBorder="1" applyAlignment="1" fillId="6" xfId="0" numFmtId="1" borderId="116" applyFont="1" fontId="143" applyNumberFormat="1">
      <alignment horizontal="center"/>
    </xf>
    <xf applyBorder="1" applyAlignment="1" fillId="8" xfId="0" numFmtId="0" borderId="117" applyFont="1" fontId="144">
      <alignment wrapText="1"/>
    </xf>
    <xf applyBorder="1" applyAlignment="1" fillId="8" xfId="0" numFmtId="0" borderId="118" applyFont="1" fontId="145">
      <alignment wrapText="1"/>
    </xf>
    <xf applyBorder="1" applyAlignment="1" fillId="6" xfId="0" numFmtId="0" borderId="119" applyFont="1" fontId="146">
      <alignment horizontal="center" wrapText="1"/>
    </xf>
    <xf applyBorder="1" applyAlignment="1" fillId="6" xfId="0" numFmtId="1" borderId="120" applyFont="1" fontId="147" applyNumberFormat="1">
      <alignment horizontal="center"/>
    </xf>
    <xf applyBorder="1" applyAlignment="1" fillId="8" xfId="0" numFmtId="0" borderId="121" applyFont="1" fontId="148">
      <alignment wrapText="1"/>
    </xf>
    <xf applyBorder="1" applyAlignment="1" fillId="6" xfId="0" numFmtId="0" borderId="122" applyFont="1" fontId="149">
      <alignment horizontal="center" wrapText="1"/>
    </xf>
    <xf applyBorder="1" applyAlignment="1" fillId="6" xfId="0" numFmtId="1" borderId="123" applyFont="1" fontId="150" applyNumberFormat="1">
      <alignment horizontal="center"/>
    </xf>
    <xf applyBorder="1" applyAlignment="1" fillId="8" xfId="0" numFmtId="0" borderId="124" applyFont="1" fontId="151">
      <alignment wrapText="1"/>
    </xf>
    <xf applyBorder="1" applyAlignment="1" fillId="6" xfId="0" numFmtId="0" borderId="125" applyFont="1" fontId="152">
      <alignment horizontal="center"/>
    </xf>
    <xf applyBorder="1" applyAlignment="1" fillId="6" xfId="0" numFmtId="1" borderId="126" applyFont="1" fontId="153" applyNumberFormat="1">
      <alignment horizontal="center"/>
    </xf>
    <xf applyBorder="1" applyAlignment="1" fillId="8" xfId="0" numFmtId="0" borderId="127" applyFont="1" fontId="154">
      <alignment wrapText="1"/>
    </xf>
    <xf applyBorder="1" applyAlignment="1" fillId="6" xfId="0" numFmtId="0" borderId="128" applyFont="1" fontId="155">
      <alignment horizontal="center"/>
    </xf>
    <xf applyBorder="1" applyAlignment="1" fillId="6" xfId="0" numFmtId="1" borderId="129" applyFont="1" fontId="156" applyNumberFormat="1">
      <alignment horizontal="center"/>
    </xf>
    <xf applyBorder="1" applyAlignment="1" fillId="8" xfId="0" numFmtId="0" borderId="130" applyFont="1" fontId="157">
      <alignment wrapText="1"/>
    </xf>
    <xf applyBorder="1" fillId="2" xfId="0" numFmtId="0" borderId="131" applyFont="1" fontId="158"/>
    <xf applyAlignment="1" fillId="8" xfId="0" numFmtId="0" borderId="1" applyFont="1" fontId="159">
      <alignment wrapText="1"/>
    </xf>
    <xf applyAlignment="1" fillId="8" xfId="0" numFmtId="0" borderId="1" applyFont="1" fontId="160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5.xml" Type="http://schemas.openxmlformats.org/officeDocument/2006/relationships/worksheet" Id="rId7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B3" activeCell="B3" pane="bottomLeft"/>
    </sheetView>
  </sheetViews>
  <sheetFormatPr customHeight="1" defaultColWidth="17.29" defaultRowHeight="15.75"/>
  <cols>
    <col min="1" customWidth="1" max="1" width="4.71"/>
    <col min="2" customWidth="1" max="2" width="9.29"/>
    <col min="3" customWidth="1" max="3" width="23.14"/>
    <col min="4" customWidth="1" max="4" width="6.0"/>
    <col min="5" customWidth="1" max="5" width="23.86"/>
    <col min="6" customWidth="1" max="6" width="26.57"/>
    <col min="7" customWidth="1" max="7" width="13.14"/>
    <col min="8" customWidth="1" max="8" width="5.86"/>
    <col min="9" customWidth="1" max="9" width="10.14"/>
    <col min="10" customWidth="1" max="11" width="4.86"/>
    <col min="12" customWidth="1" max="12" width="30.29"/>
    <col min="13" customWidth="1" max="13" width="4.71"/>
    <col min="14" customWidth="1" max="14" width="13.29"/>
    <col min="15" customWidth="1" max="15" width="4.71"/>
    <col min="16" customWidth="1" max="16" width="22.14"/>
    <col min="17" customWidth="1" max="18" width="4.71"/>
    <col min="19" customWidth="1" max="19" width="22.43"/>
    <col min="20" customWidth="1" max="20" width="5.71"/>
    <col min="21" customWidth="1" max="21" width="4.71"/>
    <col min="22" customWidth="1" max="22" width="22.71"/>
    <col min="23" customWidth="1" max="23" width="15.0"/>
    <col min="24" customWidth="1" max="24" width="3.0"/>
    <col min="25" customWidth="1" max="25" width="18.43"/>
    <col min="26" customWidth="1" max="26" width="21.14"/>
    <col min="27" customWidth="1" max="27" width="41.0"/>
    <col min="28" customWidth="1" max="28" width="6.86"/>
    <col min="29" customWidth="1" max="29" width="3.0"/>
    <col min="30" customWidth="1" max="30" width="21.14"/>
    <col min="31" customWidth="1" max="31" width="22.43"/>
    <col min="32" customWidth="1" max="32" width="14.57"/>
    <col min="33" customWidth="1" max="33" width="16.43"/>
    <col min="34" customWidth="1" max="34" width="10.57"/>
    <col min="35" customWidth="1" max="35" width="18.14"/>
  </cols>
  <sheetData>
    <row customHeight="1" r="1" ht="12.75">
      <c t="s" s="1" r="A1">
        <v>0</v>
      </c>
      <c t="s" s="1" r="B1">
        <v>1</v>
      </c>
      <c t="s" s="1" r="C1">
        <v>2</v>
      </c>
      <c t="s" s="2" r="D1">
        <v>3</v>
      </c>
      <c t="s" s="1" r="E1">
        <v>4</v>
      </c>
      <c t="s" s="1" r="F1">
        <v>5</v>
      </c>
      <c s="1" r="G1"/>
      <c t="s" s="1" r="H1">
        <v>6</v>
      </c>
      <c t="s" s="1" r="I1">
        <v>7</v>
      </c>
      <c t="s" s="1" r="J1">
        <v>8</v>
      </c>
      <c t="s" s="1" r="K1">
        <v>9</v>
      </c>
      <c t="s" s="1" r="L1">
        <v>10</v>
      </c>
      <c t="s" s="1" r="M1">
        <v>11</v>
      </c>
      <c t="s" s="2" r="N1">
        <v>12</v>
      </c>
      <c s="1" r="O1"/>
      <c t="s" s="2" r="P1">
        <v>13</v>
      </c>
      <c t="s" s="3" r="Q1">
        <v>14</v>
      </c>
      <c s="1" r="R1"/>
      <c s="1" r="S1"/>
      <c s="1" r="T1"/>
      <c s="1" r="U1"/>
      <c s="1" r="V1"/>
      <c s="1" r="W1"/>
      <c s="1" r="X1"/>
      <c s="1" r="Y1"/>
      <c s="1" r="Z1"/>
      <c s="1" r="AA1"/>
      <c s="1" r="AB1"/>
      <c s="1" r="AC1"/>
      <c s="1" r="AD1"/>
      <c s="1" r="AE1"/>
      <c s="1" r="AF1"/>
      <c s="1" r="AG1"/>
      <c s="1" r="AH1"/>
      <c s="1" r="AI1"/>
    </row>
    <row customHeight="1" r="2" ht="12.75">
      <c s="4" r="A2">
        <v>33.0</v>
      </c>
      <c s="4" r="B2">
        <v>519.0</v>
      </c>
      <c t="s" s="4" r="C2">
        <v>15</v>
      </c>
      <c s="4" r="D2">
        <v>1.0</v>
      </c>
      <c t="s" s="4" r="E2">
        <v>16</v>
      </c>
      <c t="s" s="4" r="F2">
        <v>17</v>
      </c>
      <c t="s" s="4" r="G2">
        <v>18</v>
      </c>
      <c t="s" s="4" r="H2">
        <v>19</v>
      </c>
      <c s="5" r="I2">
        <v>30103.0</v>
      </c>
      <c s="6" r="J2">
        <v>32.0</v>
      </c>
      <c s="4" r="K2">
        <v>2.0</v>
      </c>
      <c t="s" s="4" r="L2">
        <v>20</v>
      </c>
      <c t="s" s="4" r="M2">
        <v>21</v>
      </c>
      <c t="s" s="4" r="N2">
        <v>22</v>
      </c>
      <c s="7" r="O2"/>
      <c s="7" r="R2"/>
      <c t="s" s="8" r="S2">
        <v>23</v>
      </c>
      <c s="7" r="U2"/>
      <c t="s" s="9" r="V2">
        <v>24</v>
      </c>
      <c s="7" r="X2"/>
      <c t="s" s="10" r="Z2">
        <v>25</v>
      </c>
      <c t="s" s="11" r="AA2">
        <v>26</v>
      </c>
      <c t="s" s="12" r="AD2">
        <v>27</v>
      </c>
    </row>
    <row customHeight="1" r="3" ht="12.75">
      <c s="4" r="A3">
        <v>33.0</v>
      </c>
      <c s="4" r="B3">
        <v>63.0</v>
      </c>
      <c t="s" s="4" r="C3">
        <v>28</v>
      </c>
      <c s="4" r="D3">
        <v>1.0</v>
      </c>
      <c t="s" s="4" r="E3">
        <v>29</v>
      </c>
      <c t="s" s="4" r="F3">
        <v>30</v>
      </c>
      <c t="s" s="4" r="G3">
        <v>31</v>
      </c>
      <c t="s" s="4" r="H3">
        <v>32</v>
      </c>
      <c t="s" s="5" r="I3">
        <v>33</v>
      </c>
      <c s="6" r="J3">
        <v>69.0</v>
      </c>
      <c s="4" r="K3">
        <v>7.0</v>
      </c>
      <c t="s" s="4" r="L3">
        <v>34</v>
      </c>
      <c t="s" s="4" r="M3">
        <v>35</v>
      </c>
      <c t="s" s="4" r="N3">
        <v>36</v>
      </c>
      <c s="7" r="O3"/>
      <c s="7" r="R3"/>
      <c t="s" s="13" r="S3">
        <v>37</v>
      </c>
      <c t="str" s="13" r="T3">
        <f>SUMIF(H2:H106,"M",D2:D106)</f>
        <v>59</v>
      </c>
      <c s="7" r="U3"/>
      <c t="s" s="14" r="V3">
        <v>38</v>
      </c>
      <c t="str" s="14" r="W3">
        <f>SUMIF(J2:J106,"&lt;30",D2:D106)</f>
        <v>2</v>
      </c>
      <c s="7" r="X3"/>
      <c s="15" r="Z3">
        <v>1.0</v>
      </c>
      <c t="s" s="10" r="AA3">
        <v>39</v>
      </c>
      <c t="str" s="10" r="AB3">
        <f>SUMIF(K2:K106,"1",D2:D106)</f>
        <v>0</v>
      </c>
      <c t="s" s="16" r="AD3">
        <v>40</v>
      </c>
      <c t="s" s="17" r="AE3">
        <v>41</v>
      </c>
      <c t="s" s="17" r="AF3">
        <v>42</v>
      </c>
      <c t="s" s="17" r="AG3">
        <v>43</v>
      </c>
      <c t="s" s="17" r="AH3">
        <v>44</v>
      </c>
      <c t="s" s="17" r="AI3">
        <v>45</v>
      </c>
    </row>
    <row customHeight="1" r="4" ht="12.75">
      <c s="4" r="A4">
        <v>33.0</v>
      </c>
      <c s="4" r="B4">
        <v>63.0</v>
      </c>
      <c t="s" s="4" r="C4">
        <v>46</v>
      </c>
      <c s="4" r="D4">
        <v>1.0</v>
      </c>
      <c t="s" s="4" r="E4">
        <v>47</v>
      </c>
      <c t="s" s="4" r="F4">
        <v>48</v>
      </c>
      <c t="s" s="4" r="H4">
        <v>49</v>
      </c>
      <c t="s" s="5" r="I4">
        <v>50</v>
      </c>
      <c s="6" r="J4">
        <v>52.0</v>
      </c>
      <c s="4" r="K4">
        <v>3.0</v>
      </c>
      <c t="s" s="4" r="L4">
        <v>51</v>
      </c>
      <c t="s" s="4" r="M4">
        <v>52</v>
      </c>
      <c t="s" s="4" r="N4">
        <v>53</v>
      </c>
      <c s="7" r="O4"/>
      <c s="7" r="R4"/>
      <c t="s" s="13" r="S4">
        <v>54</v>
      </c>
      <c t="str" s="13" r="T4">
        <f>SUMIF(H2:H106,"F",D2:D106)</f>
        <v>46</v>
      </c>
      <c s="7" r="U4"/>
      <c t="s" s="14" r="V4">
        <v>55</v>
      </c>
      <c t="str" s="18" r="W4">
        <f>SUMIF(J2:J106,"&lt;45",D2:D106)-W3</f>
        <v>20</v>
      </c>
      <c s="7" r="X4"/>
      <c s="15" r="Z4">
        <v>2.0</v>
      </c>
      <c t="s" s="10" r="AA4">
        <v>56</v>
      </c>
      <c t="str" s="10" r="AB4">
        <f>SUMIF(K2:K106,"2",D2:D106)</f>
        <v>8</v>
      </c>
      <c t="s" s="19" r="AD4">
        <v>57</v>
      </c>
      <c s="19" r="AE4">
        <v>8676.0</v>
      </c>
      <c s="19" r="AF4">
        <v>3.3</v>
      </c>
      <c t="str" s="20" r="AG4">
        <f>(105*AF4)/100</f>
        <v>3</v>
      </c>
      <c s="19" r="AH4">
        <v>4.0</v>
      </c>
      <c t="str" s="21" r="AI4">
        <f>AH4/105*100</f>
        <v>3.8</v>
      </c>
    </row>
    <row customHeight="1" r="5" ht="12.75">
      <c s="4" r="A5">
        <v>33.0</v>
      </c>
      <c s="4" r="B5">
        <v>96.0</v>
      </c>
      <c t="s" s="4" r="C5">
        <v>58</v>
      </c>
      <c s="4" r="D5">
        <v>1.0</v>
      </c>
      <c t="s" s="4" r="E5">
        <v>59</v>
      </c>
      <c t="s" s="4" r="F5">
        <v>60</v>
      </c>
      <c t="s" s="4" r="G5">
        <v>61</v>
      </c>
      <c t="s" s="4" r="H5">
        <v>62</v>
      </c>
      <c s="5" r="I5">
        <v>28979.0</v>
      </c>
      <c s="6" r="J5">
        <v>35.0</v>
      </c>
      <c s="4" r="K5">
        <v>3.0</v>
      </c>
      <c t="s" s="4" r="L5">
        <v>63</v>
      </c>
      <c t="s" s="4" r="M5">
        <v>64</v>
      </c>
      <c t="s" s="4" r="N5">
        <v>65</v>
      </c>
      <c s="7" r="O5"/>
      <c s="7" r="R5"/>
      <c s="7" r="U5"/>
      <c t="s" s="14" r="V5">
        <v>66</v>
      </c>
      <c t="str" s="18" r="W5">
        <f>SUMIF(J2:J106,"&lt;60",D2:D106)-SUM(W3:W4)</f>
        <v>45</v>
      </c>
      <c s="7" r="X5"/>
      <c s="15" r="Z5">
        <v>3.0</v>
      </c>
      <c t="s" s="10" r="AA5">
        <v>67</v>
      </c>
      <c t="str" s="10" r="AB5">
        <f>SUMIF(K2:K106,"3",D2:D106)</f>
        <v>56</v>
      </c>
      <c t="s" s="22" r="AD5">
        <v>68</v>
      </c>
      <c s="22" r="AE5">
        <v>103777.0</v>
      </c>
      <c s="22" r="AF5">
        <v>40.0</v>
      </c>
      <c t="str" s="23" r="AG5">
        <f>(105*AF5)/100</f>
        <v>42</v>
      </c>
      <c s="22" r="AH5">
        <v>53.0</v>
      </c>
      <c t="str" s="21" r="AI5">
        <f>AH5/105*100</f>
        <v>50.5</v>
      </c>
    </row>
    <row customHeight="1" r="6" ht="36.75">
      <c s="4" r="A6">
        <v>33.0</v>
      </c>
      <c s="4" r="B6">
        <v>119.0</v>
      </c>
      <c t="s" s="4" r="C6">
        <v>69</v>
      </c>
      <c s="4" r="D6">
        <v>1.0</v>
      </c>
      <c t="s" s="4" r="E6">
        <v>70</v>
      </c>
      <c t="s" s="4" r="F6">
        <v>71</v>
      </c>
      <c t="s" s="4" r="G6">
        <v>72</v>
      </c>
      <c t="s" s="4" r="H6">
        <v>73</v>
      </c>
      <c t="s" s="5" r="I6">
        <v>74</v>
      </c>
      <c s="6" r="J6">
        <v>65.0</v>
      </c>
      <c s="4" r="K6">
        <v>7.0</v>
      </c>
      <c t="s" s="4" r="L6">
        <v>75</v>
      </c>
      <c t="s" s="4" r="M6">
        <v>76</v>
      </c>
      <c t="s" s="4" r="N6">
        <v>77</v>
      </c>
      <c s="7" r="O6"/>
      <c s="7" r="R6"/>
      <c t="s" s="24" r="S6">
        <v>78</v>
      </c>
      <c s="7" r="U6"/>
      <c t="s" s="14" r="V6">
        <v>79</v>
      </c>
      <c t="str" s="18" r="W6">
        <f>SUMIF(J2:J106,"&lt;75",D2:D106)-SUM(W3:W5)</f>
        <v>38</v>
      </c>
      <c s="7" r="X6"/>
      <c s="15" r="Z6">
        <v>4.0</v>
      </c>
      <c t="s" s="10" r="AA6">
        <v>80</v>
      </c>
      <c t="str" s="10" r="AB6">
        <f>SUMIF(K2:K106,"4",D2:D106)</f>
        <v>6</v>
      </c>
      <c t="s" s="19" r="AD6">
        <v>81</v>
      </c>
      <c s="19" r="AE6">
        <v>83969.0</v>
      </c>
      <c s="19" r="AF6">
        <v>32.4</v>
      </c>
      <c t="str" s="20" r="AG6">
        <f>(105*AF6)/100</f>
        <v>34</v>
      </c>
      <c s="19" r="AH6">
        <v>36.0</v>
      </c>
      <c t="str" s="21" r="AI6">
        <f>AH6/105*100</f>
        <v>34.3</v>
      </c>
    </row>
    <row customHeight="1" r="7" ht="12.75">
      <c s="4" r="A7">
        <v>33.0</v>
      </c>
      <c s="4" r="B7">
        <v>281.0</v>
      </c>
      <c t="s" s="4" r="C7">
        <v>82</v>
      </c>
      <c s="4" r="D7">
        <v>1.0</v>
      </c>
      <c t="s" s="4" r="E7">
        <v>83</v>
      </c>
      <c t="s" s="4" r="F7">
        <v>84</v>
      </c>
      <c t="s" s="4" r="G7">
        <v>85</v>
      </c>
      <c t="s" s="4" r="H7">
        <v>86</v>
      </c>
      <c t="s" s="5" r="I7">
        <v>87</v>
      </c>
      <c s="6" r="J7">
        <v>63.0</v>
      </c>
      <c s="4" r="K7">
        <v>3.0</v>
      </c>
      <c t="s" s="4" r="L7">
        <v>88</v>
      </c>
      <c t="s" s="4" r="M7">
        <v>89</v>
      </c>
      <c t="s" s="4" r="N7">
        <v>90</v>
      </c>
      <c s="7" r="O7"/>
      <c s="7" r="R7"/>
      <c t="s" s="13" r="S7">
        <v>91</v>
      </c>
      <c t="str" s="13" r="T7">
        <f>SUMIFS(D2:D106,G2:G106,"bureau",H2:H106,"M")</f>
        <v>23</v>
      </c>
      <c s="7" r="U7"/>
      <c t="s" s="14" r="V7">
        <v>92</v>
      </c>
      <c t="str" s="18" r="W7">
        <f>SUMIF(J2:J106,"&lt;90",D2:D106)-SUM(W3:W6)</f>
        <v>0</v>
      </c>
      <c s="7" r="X7"/>
      <c s="15" r="Z7">
        <v>5.0</v>
      </c>
      <c t="s" s="10" r="AA7">
        <v>93</v>
      </c>
      <c t="str" s="10" r="AB7">
        <f>SUMIF(K2:K106,"5",D2:D106)</f>
        <v>4</v>
      </c>
      <c t="s" s="25" r="AD7">
        <v>94</v>
      </c>
      <c s="25" r="AE7">
        <v>14431.0</v>
      </c>
      <c s="25" r="AF7">
        <v>5.6</v>
      </c>
      <c t="str" s="26" r="AG7">
        <f>(105*AF7)/100</f>
        <v>6</v>
      </c>
      <c s="25" r="AH7">
        <v>1.0</v>
      </c>
      <c t="str" s="21" r="AI7">
        <f>AH7/105*100</f>
        <v>1.0</v>
      </c>
    </row>
    <row customHeight="1" r="8" ht="12.75">
      <c s="4" r="A8">
        <v>33.0</v>
      </c>
      <c s="4" r="B8">
        <v>522.0</v>
      </c>
      <c t="s" s="4" r="C8">
        <v>95</v>
      </c>
      <c s="4" r="D8">
        <v>1.0</v>
      </c>
      <c t="s" s="4" r="E8">
        <v>96</v>
      </c>
      <c t="s" s="4" r="F8">
        <v>97</v>
      </c>
      <c t="s" s="4" r="G8">
        <v>98</v>
      </c>
      <c t="s" s="4" r="H8">
        <v>99</v>
      </c>
      <c t="s" s="5" r="I8">
        <v>100</v>
      </c>
      <c s="6" r="J8">
        <v>70.0</v>
      </c>
      <c s="4" r="K8">
        <v>3.0</v>
      </c>
      <c t="s" s="4" r="L8">
        <v>101</v>
      </c>
      <c t="s" s="4" r="M8">
        <v>102</v>
      </c>
      <c t="s" s="4" r="N8">
        <v>103</v>
      </c>
      <c s="7" r="O8"/>
      <c s="7" r="R8"/>
      <c t="s" s="13" r="S8">
        <v>104</v>
      </c>
      <c t="str" s="13" r="T8">
        <f>SUMIFS(D2:D106,G2:G106,"bureau",H2:H106,"F")</f>
        <v>10</v>
      </c>
      <c s="7" r="U8"/>
      <c t="s" s="14" r="V8">
        <v>105</v>
      </c>
      <c t="str" s="18" r="W8">
        <f>SUMIF(J2:J106,"&gt;=90",D2:D106)</f>
        <v>0</v>
      </c>
      <c s="7" r="X8"/>
      <c s="15" r="Z8">
        <v>6.0</v>
      </c>
      <c t="s" s="10" r="AA8">
        <v>106</v>
      </c>
      <c t="str" s="10" r="AB8">
        <f>SUMIF(K2:K106,"6",D2:D106)</f>
        <v>1</v>
      </c>
      <c t="s" s="22" r="AD8">
        <v>107</v>
      </c>
      <c s="22" r="AE8">
        <v>19326.0</v>
      </c>
      <c s="22" r="AF8">
        <v>7.4</v>
      </c>
      <c t="str" s="23" r="AG8">
        <f>(105*AF8)/100</f>
        <v>8</v>
      </c>
      <c s="22" r="AH8">
        <v>8.0</v>
      </c>
      <c t="str" s="21" r="AI8">
        <f>AH8/105*100</f>
        <v>7.6</v>
      </c>
    </row>
    <row customHeight="1" r="9" ht="12.75">
      <c s="4" r="A9">
        <v>33.0</v>
      </c>
      <c s="4" r="B9">
        <v>200.0</v>
      </c>
      <c t="s" s="4" r="C9">
        <v>108</v>
      </c>
      <c s="4" r="D9">
        <v>1.0</v>
      </c>
      <c t="s" s="4" r="E9">
        <v>109</v>
      </c>
      <c t="s" s="4" r="F9">
        <v>110</v>
      </c>
      <c t="s" s="4" r="G9">
        <v>111</v>
      </c>
      <c t="s" s="4" r="H9">
        <v>112</v>
      </c>
      <c t="s" s="5" r="I9">
        <v>113</v>
      </c>
      <c s="6" r="J9">
        <v>48.0</v>
      </c>
      <c s="4" r="K9">
        <v>4.0</v>
      </c>
      <c t="s" s="4" r="L9">
        <v>114</v>
      </c>
      <c t="s" s="4" r="M9">
        <v>115</v>
      </c>
      <c t="s" s="4" r="N9">
        <v>116</v>
      </c>
      <c s="7" r="O9"/>
      <c s="7" r="R9"/>
      <c s="7" r="U9"/>
      <c s="7" r="V9"/>
      <c s="7" r="W9"/>
      <c s="7" r="X9"/>
      <c s="15" r="Z9">
        <v>7.0</v>
      </c>
      <c t="s" s="10" r="AA9">
        <v>117</v>
      </c>
      <c t="str" s="10" r="AB9">
        <f>SUMIF(K2:K106,"7",D2:D106)</f>
        <v>21</v>
      </c>
      <c t="s" s="22" r="AD9">
        <v>118</v>
      </c>
      <c s="22" r="AE9">
        <v>3626.0</v>
      </c>
      <c s="22" r="AF9">
        <v>1.4</v>
      </c>
      <c t="str" s="23" r="AG9">
        <f>(105*AF9)/100</f>
        <v>1</v>
      </c>
      <c s="22" r="AH9">
        <v>1.0</v>
      </c>
      <c t="str" s="21" r="AI9">
        <f>AH9/105*100</f>
        <v>1.0</v>
      </c>
    </row>
    <row customHeight="1" r="10" ht="12.75">
      <c s="4" r="A10">
        <v>33.0</v>
      </c>
      <c s="4" r="B10">
        <v>63.0</v>
      </c>
      <c t="s" s="4" r="C10">
        <v>119</v>
      </c>
      <c s="4" r="D10">
        <v>1.0</v>
      </c>
      <c t="s" s="4" r="E10">
        <v>120</v>
      </c>
      <c t="s" s="4" r="F10">
        <v>121</v>
      </c>
      <c t="s" s="4" r="H10">
        <v>122</v>
      </c>
      <c t="s" s="5" r="I10">
        <v>123</v>
      </c>
      <c s="6" r="J10">
        <v>55.0</v>
      </c>
      <c s="4" r="K10">
        <v>8.0</v>
      </c>
      <c t="s" s="4" r="L10">
        <v>124</v>
      </c>
      <c t="s" s="4" r="M10">
        <v>125</v>
      </c>
      <c t="s" s="4" r="N10">
        <v>126</v>
      </c>
      <c s="7" r="O10"/>
      <c s="7" r="R10"/>
      <c t="s" s="24" r="S10">
        <v>127</v>
      </c>
      <c t="str" s="27" r="T10">
        <f>T4/105*100</f>
        <v>44</v>
      </c>
      <c s="7" r="U10"/>
      <c t="s" s="28" r="V10">
        <v>128</v>
      </c>
      <c t="s" s="28" r="W10">
        <v>129</v>
      </c>
      <c t="str" s="29" r="X10">
        <f>SUMIFS(D2:D106,H2:H106,"F",J2:J106,"&lt;30")</f>
        <v>1</v>
      </c>
      <c s="15" r="Z10">
        <v>8.0</v>
      </c>
      <c t="s" s="10" r="AA10">
        <v>130</v>
      </c>
      <c t="str" s="10" r="AB10">
        <f>SUMIF(K2:K106,"8",D2:D106)</f>
        <v>9</v>
      </c>
      <c t="s" s="30" r="AD10">
        <v>131</v>
      </c>
      <c s="30" r="AE10">
        <v>6996.0</v>
      </c>
      <c s="30" r="AF10">
        <v>2.7</v>
      </c>
      <c t="str" s="31" r="AG10">
        <f>(105*AF10)/100</f>
        <v>3</v>
      </c>
      <c s="30" r="AH10">
        <v>1.0</v>
      </c>
      <c t="str" s="21" r="AI10">
        <f>AH10/105*100</f>
        <v>1.0</v>
      </c>
    </row>
    <row customHeight="1" r="11" ht="12.75">
      <c s="4" r="A11">
        <v>33.0</v>
      </c>
      <c s="4" r="B11">
        <v>63.0</v>
      </c>
      <c t="s" s="4" r="C11">
        <v>132</v>
      </c>
      <c s="4" r="D11">
        <v>1.0</v>
      </c>
      <c t="s" s="4" r="E11">
        <v>133</v>
      </c>
      <c t="s" s="4" r="F11">
        <v>134</v>
      </c>
      <c t="s" s="4" r="G11">
        <v>135</v>
      </c>
      <c t="s" s="4" r="H11">
        <v>136</v>
      </c>
      <c t="s" s="5" r="I11">
        <v>137</v>
      </c>
      <c s="6" r="J11">
        <v>56.0</v>
      </c>
      <c s="4" r="K11">
        <v>3.0</v>
      </c>
      <c t="s" s="4" r="L11">
        <v>138</v>
      </c>
      <c t="s" s="4" r="M11">
        <v>139</v>
      </c>
      <c t="s" s="4" r="N11">
        <v>140</v>
      </c>
      <c s="7" r="O11"/>
      <c s="7" r="R11"/>
      <c t="s" s="24" r="S11">
        <v>141</v>
      </c>
      <c t="str" s="27" r="T11">
        <f>T8/33*100</f>
        <v>30</v>
      </c>
      <c s="7" r="U11"/>
      <c s="32" r="V11"/>
      <c t="s" s="28" r="W11">
        <v>142</v>
      </c>
      <c t="str" s="29" r="X11">
        <f>SUMIFS(D2:D106,H2:H106,"F",J2:J106,"&lt;45")-X10</f>
        <v>9</v>
      </c>
      <c s="7" r="AA11"/>
      <c s="7" r="AB11"/>
      <c t="s" s="19" r="AD11">
        <v>143</v>
      </c>
      <c s="19" r="AE11">
        <v>5342.0</v>
      </c>
      <c s="19" r="AF11">
        <v>2.1</v>
      </c>
      <c t="str" s="20" r="AG11">
        <f>(105*AF11)/100</f>
        <v>2</v>
      </c>
      <c s="19" r="AH11">
        <v>1.0</v>
      </c>
      <c t="str" s="21" r="AI11">
        <f>AH11/105*100</f>
        <v>1.0</v>
      </c>
    </row>
    <row customHeight="1" r="12" ht="12.75">
      <c s="4" r="A12">
        <v>33.0</v>
      </c>
      <c s="4" r="B12">
        <v>13.0</v>
      </c>
      <c t="s" s="4" r="C12">
        <v>144</v>
      </c>
      <c s="4" r="D12">
        <v>1.0</v>
      </c>
      <c t="s" s="4" r="E12">
        <v>145</v>
      </c>
      <c t="s" s="4" r="F12">
        <v>146</v>
      </c>
      <c t="s" s="4" r="G12">
        <v>147</v>
      </c>
      <c t="s" s="4" r="H12">
        <v>148</v>
      </c>
      <c t="s" s="5" r="I12">
        <v>149</v>
      </c>
      <c s="6" r="J12">
        <v>56.0</v>
      </c>
      <c s="4" r="K12">
        <v>3.0</v>
      </c>
      <c t="s" s="4" r="L12">
        <v>150</v>
      </c>
      <c t="s" s="4" r="M12">
        <v>151</v>
      </c>
      <c t="s" s="4" r="N12">
        <v>152</v>
      </c>
      <c s="7" r="O12"/>
      <c s="7" r="R12"/>
      <c s="7" r="S12"/>
      <c s="7" r="T12"/>
      <c s="7" r="U12"/>
      <c s="32" r="V12"/>
      <c t="s" s="28" r="W12">
        <v>153</v>
      </c>
      <c t="str" s="29" r="X12">
        <f>SUMIFS(D2:D106,H2:H106,"F",J2:J106,"&lt;60")-SUM(X10:X11)</f>
        <v>27</v>
      </c>
      <c s="7" r="AA12"/>
      <c s="7" r="AB12"/>
      <c t="s" s="33" r="AD12">
        <v>154</v>
      </c>
      <c s="33" r="AE12">
        <v>3864.0</v>
      </c>
      <c s="33" r="AF12">
        <v>1.5</v>
      </c>
      <c t="str" s="34" r="AG12">
        <f>(105*AF12)/100</f>
        <v>2</v>
      </c>
      <c s="35" r="AH12">
        <v>0.0</v>
      </c>
      <c t="str" s="21" r="AI12">
        <f>AH12/105*100</f>
        <v>0.0</v>
      </c>
    </row>
    <row customHeight="1" r="13" ht="26.25">
      <c s="4" r="A13">
        <v>33.0</v>
      </c>
      <c s="4" r="B13">
        <v>63.0</v>
      </c>
      <c t="s" s="4" r="C13">
        <v>155</v>
      </c>
      <c s="4" r="D13">
        <v>1.0</v>
      </c>
      <c t="s" s="4" r="E13">
        <v>156</v>
      </c>
      <c t="s" s="4" r="F13">
        <v>157</v>
      </c>
      <c t="s" s="4" r="H13">
        <v>158</v>
      </c>
      <c t="s" s="5" r="I13">
        <v>159</v>
      </c>
      <c s="6" r="J13">
        <v>59.0</v>
      </c>
      <c s="4" r="K13">
        <v>3.0</v>
      </c>
      <c t="s" s="4" r="L13">
        <v>160</v>
      </c>
      <c t="s" s="4" r="M13">
        <v>161</v>
      </c>
      <c t="s" s="4" r="N13">
        <v>162</v>
      </c>
      <c s="7" r="O13"/>
      <c s="7" r="R13"/>
      <c s="7" r="S13"/>
      <c s="7" r="T13"/>
      <c s="7" r="U13"/>
      <c s="32" r="V13"/>
      <c t="s" s="28" r="W13">
        <v>163</v>
      </c>
      <c t="str" s="29" r="X13">
        <f>SUMIFS(D2:D106,H2:H106,"F",J2:J106,"&lt;75")-SUM(X10:X12)</f>
        <v>9</v>
      </c>
      <c t="s" s="36" r="Z13">
        <v>164</v>
      </c>
      <c t="s" s="37" r="AA13">
        <v>165</v>
      </c>
      <c t="str" s="38" r="AB13">
        <f>SUMIFS(D2:D106,H2:H106,"F",K2:K106,"1")</f>
        <v>0</v>
      </c>
      <c t="s" s="33" r="AD13">
        <v>166</v>
      </c>
      <c s="33" r="AE13">
        <v>7541.0</v>
      </c>
      <c s="33" r="AF13">
        <v>2.9</v>
      </c>
      <c t="str" s="34" r="AG13">
        <f>(105*AF13)/100</f>
        <v>3</v>
      </c>
      <c s="35" r="AH13">
        <v>0.0</v>
      </c>
      <c t="str" s="21" r="AI13">
        <f>AH13/105*100</f>
        <v>0.0</v>
      </c>
    </row>
    <row customHeight="1" r="14" ht="12.75">
      <c s="4" r="A14">
        <v>33.0</v>
      </c>
      <c s="4" r="B14">
        <v>318.0</v>
      </c>
      <c t="s" s="4" r="C14">
        <v>167</v>
      </c>
      <c s="4" r="D14">
        <v>1.0</v>
      </c>
      <c t="s" s="4" r="E14">
        <v>168</v>
      </c>
      <c t="s" s="4" r="F14">
        <v>169</v>
      </c>
      <c t="s" s="4" r="H14">
        <v>170</v>
      </c>
      <c t="s" s="5" r="I14">
        <v>171</v>
      </c>
      <c s="6" r="J14">
        <v>45.0</v>
      </c>
      <c s="4" r="K14">
        <v>3.0</v>
      </c>
      <c t="s" s="4" r="L14">
        <v>172</v>
      </c>
      <c t="s" s="4" r="M14">
        <v>173</v>
      </c>
      <c t="s" s="4" r="N14">
        <v>174</v>
      </c>
      <c s="7" r="O14"/>
      <c s="7" r="R14"/>
      <c s="7" r="S14"/>
      <c s="7" r="T14"/>
      <c s="7" r="U14"/>
      <c s="32" r="V14"/>
      <c t="s" s="28" r="W14">
        <v>175</v>
      </c>
      <c t="str" s="29" r="X14">
        <f>SUMIFS(D2:D106,H2:H106,"F",J2:J106,"&lt;90")-SUM(X10:X13)</f>
        <v>0</v>
      </c>
      <c t="s" s="37" r="AA14">
        <v>176</v>
      </c>
      <c t="str" s="38" r="AB14">
        <f>SUMIFS(D2:D106,H2:H106,"F",K2:K106,"2")</f>
        <v>2</v>
      </c>
      <c t="s" s="39" r="AD14">
        <v>177</v>
      </c>
      <c s="39" r="AE14">
        <v>2013.0</v>
      </c>
      <c s="39" r="AF14">
        <v>0.8</v>
      </c>
      <c t="str" s="40" r="AG14">
        <f>(105*AF14)/100</f>
        <v>1</v>
      </c>
      <c s="41" r="AH14">
        <v>0.0</v>
      </c>
      <c t="str" s="21" r="AI14">
        <f>AH14/105*100</f>
        <v>0.0</v>
      </c>
    </row>
    <row customHeight="1" r="15" ht="12.75">
      <c s="4" r="A15">
        <v>33.0</v>
      </c>
      <c s="4" r="B15">
        <v>550.0</v>
      </c>
      <c t="s" s="4" r="C15">
        <v>178</v>
      </c>
      <c s="4" r="D15">
        <v>1.0</v>
      </c>
      <c t="s" s="4" r="E15">
        <v>179</v>
      </c>
      <c t="s" s="4" r="F15">
        <v>180</v>
      </c>
      <c t="s" s="4" r="H15">
        <v>181</v>
      </c>
      <c t="s" s="5" r="I15">
        <v>182</v>
      </c>
      <c s="6" r="J15">
        <v>68.0</v>
      </c>
      <c s="4" r="K15">
        <v>7.0</v>
      </c>
      <c t="s" s="4" r="L15">
        <v>183</v>
      </c>
      <c t="s" s="4" r="M15">
        <v>184</v>
      </c>
      <c t="s" s="4" r="N15">
        <v>185</v>
      </c>
      <c s="7" r="O15"/>
      <c s="7" r="R15"/>
      <c s="7" r="S15"/>
      <c s="7" r="T15"/>
      <c s="7" r="U15"/>
      <c s="42" r="V15"/>
      <c t="s" s="43" r="W15">
        <v>186</v>
      </c>
      <c t="str" s="44" r="X15">
        <f>SUMIFS(D2:D106,H2:H106,"F",J2:J106,"&gt;=90")</f>
        <v>0</v>
      </c>
      <c t="s" s="37" r="AA15">
        <v>187</v>
      </c>
      <c t="str" s="38" r="AB15">
        <f>SUMIFS(D2:D106,H2:H106,"F",K2:K106,"3")</f>
        <v>27</v>
      </c>
    </row>
    <row customHeight="1" r="16" ht="12.75">
      <c s="4" r="A16">
        <v>33.0</v>
      </c>
      <c s="4" r="B16">
        <v>63.0</v>
      </c>
      <c t="s" s="4" r="C16">
        <v>188</v>
      </c>
      <c s="4" r="D16">
        <v>1.0</v>
      </c>
      <c t="s" s="4" r="E16">
        <v>189</v>
      </c>
      <c t="s" s="4" r="F16">
        <v>190</v>
      </c>
      <c s="45" r="G16"/>
      <c t="s" s="4" r="H16">
        <v>191</v>
      </c>
      <c t="s" s="5" r="I16">
        <v>192</v>
      </c>
      <c s="6" r="J16">
        <v>59.0</v>
      </c>
      <c s="4" r="K16">
        <v>4.0</v>
      </c>
      <c t="s" s="4" r="L16">
        <v>193</v>
      </c>
      <c t="s" s="4" r="M16">
        <v>194</v>
      </c>
      <c t="s" s="4" r="N16">
        <v>195</v>
      </c>
      <c s="7" r="O16"/>
      <c s="7" r="R16"/>
      <c s="7" r="S16"/>
      <c s="7" r="T16"/>
      <c s="7" r="U16"/>
      <c t="s" s="28" r="V16">
        <v>196</v>
      </c>
      <c t="s" s="28" r="W16">
        <v>197</v>
      </c>
      <c t="str" s="29" r="X16">
        <f>SUMIFS(D2:D106,H2:H106,"M",J2:J106,"&lt;30")</f>
        <v>1</v>
      </c>
      <c t="s" s="37" r="AA16">
        <v>198</v>
      </c>
      <c t="str" s="38" r="AB16">
        <f>SUMIFS(D2:D106,H2:H106,"F",K2:K106,"4")</f>
        <v>3</v>
      </c>
    </row>
    <row customHeight="1" r="17" ht="12.75">
      <c s="4" r="A17">
        <v>33.0</v>
      </c>
      <c s="4" r="B17">
        <v>522.0</v>
      </c>
      <c t="s" s="4" r="C17">
        <v>199</v>
      </c>
      <c s="4" r="D17">
        <v>1.0</v>
      </c>
      <c t="s" s="4" r="E17">
        <v>200</v>
      </c>
      <c t="s" s="4" r="F17">
        <v>201</v>
      </c>
      <c t="s" s="4" r="H17">
        <v>202</v>
      </c>
      <c s="5" r="I17">
        <v>26646.0</v>
      </c>
      <c s="6" r="J17">
        <v>42.0</v>
      </c>
      <c s="4" r="K17">
        <v>3.0</v>
      </c>
      <c t="s" s="4" r="L17">
        <v>203</v>
      </c>
      <c t="s" s="4" r="M17">
        <v>204</v>
      </c>
      <c t="s" s="4" r="N17">
        <v>205</v>
      </c>
      <c s="7" r="O17"/>
      <c s="7" r="R17"/>
      <c s="7" r="S17"/>
      <c s="7" r="T17"/>
      <c s="7" r="U17"/>
      <c s="32" r="V17"/>
      <c t="s" s="28" r="W17">
        <v>206</v>
      </c>
      <c t="str" s="29" r="X17">
        <f>SUMIFS(D2:D106,H2:H106,"M",J2:J106,"&lt;45")-X16</f>
        <v>11</v>
      </c>
      <c t="s" s="37" r="AA17">
        <v>207</v>
      </c>
      <c t="str" s="38" r="AB17">
        <f>SUMIFS(D2:D106,H2:H106,"F",K2:K106,"5")</f>
        <v>2</v>
      </c>
    </row>
    <row customHeight="1" r="18" ht="12.75">
      <c s="4" r="A18">
        <v>33.0</v>
      </c>
      <c s="4" r="B18">
        <v>312.0</v>
      </c>
      <c t="s" s="4" r="C18">
        <v>208</v>
      </c>
      <c s="4" r="D18">
        <v>1.0</v>
      </c>
      <c t="s" s="4" r="E18">
        <v>209</v>
      </c>
      <c t="s" s="4" r="F18">
        <v>210</v>
      </c>
      <c t="s" s="4" r="G18">
        <v>211</v>
      </c>
      <c t="s" s="4" r="H18">
        <v>212</v>
      </c>
      <c t="s" s="5" r="I18">
        <v>213</v>
      </c>
      <c s="6" r="J18">
        <v>59.0</v>
      </c>
      <c s="4" r="K18">
        <v>8.0</v>
      </c>
      <c t="s" s="4" r="L18">
        <v>214</v>
      </c>
      <c t="s" s="4" r="M18">
        <v>215</v>
      </c>
      <c t="s" s="4" r="N18">
        <v>216</v>
      </c>
      <c s="7" r="O18"/>
      <c s="7" r="R18"/>
      <c s="7" r="S18"/>
      <c s="7" r="T18"/>
      <c s="7" r="U18"/>
      <c s="32" r="V18"/>
      <c t="s" s="28" r="W18">
        <v>217</v>
      </c>
      <c t="str" s="29" r="X18">
        <f>SUMIFS(D2:D106,H2:H106,"M",J2:J106,"&lt;60")-SUM(X16:X17)</f>
        <v>18</v>
      </c>
      <c t="s" s="37" r="AA18">
        <v>218</v>
      </c>
      <c t="str" s="38" r="AB18">
        <f>SUMIFS(D2:D106,H2:H106,"F",K2:K106,"6")</f>
        <v>1</v>
      </c>
    </row>
    <row customHeight="1" r="19" ht="12.75">
      <c s="4" r="A19">
        <v>33.0</v>
      </c>
      <c s="4" r="B19">
        <v>318.0</v>
      </c>
      <c t="s" s="4" r="C19">
        <v>219</v>
      </c>
      <c s="4" r="D19">
        <v>1.0</v>
      </c>
      <c t="s" s="4" r="E19">
        <v>220</v>
      </c>
      <c t="s" s="4" r="F19">
        <v>221</v>
      </c>
      <c t="s" s="4" r="H19">
        <v>222</v>
      </c>
      <c s="5" r="I19">
        <v>27722.0</v>
      </c>
      <c s="6" r="J19">
        <v>39.0</v>
      </c>
      <c s="4" r="K19">
        <v>3.0</v>
      </c>
      <c t="s" s="4" r="L19">
        <v>223</v>
      </c>
      <c t="s" s="4" r="M19">
        <v>224</v>
      </c>
      <c t="s" s="4" r="N19">
        <v>225</v>
      </c>
      <c s="7" r="O19"/>
      <c s="7" r="R19"/>
      <c s="7" r="S19"/>
      <c s="7" r="T19"/>
      <c s="7" r="U19"/>
      <c s="32" r="V19"/>
      <c t="s" s="28" r="W19">
        <v>226</v>
      </c>
      <c t="str" s="29" r="X19">
        <f>SUMIFS(D2:D106,H2:H106,"M",J2:J106,"&lt;75")-SUM(X16:X18)</f>
        <v>29</v>
      </c>
      <c t="s" s="37" r="AA19">
        <v>227</v>
      </c>
      <c t="str" s="38" r="AB19">
        <f>SUMIFS(D2:D106,H2:H106,"F",K2:K106,"7")</f>
        <v>5</v>
      </c>
    </row>
    <row customHeight="1" r="20" ht="12.75">
      <c s="4" r="A20">
        <v>33.0</v>
      </c>
      <c s="4" r="B20">
        <v>69.0</v>
      </c>
      <c t="s" s="4" r="C20">
        <v>228</v>
      </c>
      <c s="4" r="D20">
        <v>1.0</v>
      </c>
      <c t="s" s="4" r="E20">
        <v>229</v>
      </c>
      <c t="s" s="4" r="F20">
        <v>230</v>
      </c>
      <c t="s" s="4" r="H20">
        <v>231</v>
      </c>
      <c t="s" s="5" r="I20">
        <v>232</v>
      </c>
      <c s="6" r="J20">
        <v>65.0</v>
      </c>
      <c s="4" r="K20">
        <v>7.0</v>
      </c>
      <c t="s" s="4" r="L20">
        <v>233</v>
      </c>
      <c t="s" s="4" r="M20">
        <v>234</v>
      </c>
      <c t="s" s="4" r="N20">
        <v>235</v>
      </c>
      <c s="7" r="O20"/>
      <c s="7" r="R20"/>
      <c s="7" r="S20"/>
      <c s="7" r="T20"/>
      <c s="7" r="U20"/>
      <c s="32" r="V20"/>
      <c t="s" s="28" r="W20">
        <v>236</v>
      </c>
      <c t="str" s="29" r="X20">
        <f>SUMIFS(D2:D106,H2:H106,"M",J2:J106,"&lt;90")-SUM(X16:X19)</f>
        <v>0</v>
      </c>
      <c t="s" s="37" r="AA20">
        <v>237</v>
      </c>
      <c t="str" s="38" r="AB20">
        <f>SUMIFS(D2:D106,H2:H106,"F",K2:K106,"8")</f>
        <v>6</v>
      </c>
    </row>
    <row customHeight="1" r="21" ht="12.75">
      <c s="4" r="A21">
        <v>33.0</v>
      </c>
      <c s="4" r="B21">
        <v>281.0</v>
      </c>
      <c t="s" s="4" r="C21">
        <v>238</v>
      </c>
      <c s="4" r="D21">
        <v>1.0</v>
      </c>
      <c t="s" s="4" r="E21">
        <v>239</v>
      </c>
      <c t="s" s="4" r="F21">
        <v>240</v>
      </c>
      <c t="s" s="4" r="H21">
        <v>241</v>
      </c>
      <c t="s" s="5" r="I21">
        <v>242</v>
      </c>
      <c s="6" r="J21">
        <v>60.0</v>
      </c>
      <c s="4" r="K21">
        <v>3.0</v>
      </c>
      <c t="s" s="4" r="L21">
        <v>243</v>
      </c>
      <c t="s" s="4" r="M21">
        <v>244</v>
      </c>
      <c t="s" s="4" r="N21">
        <v>245</v>
      </c>
      <c s="7" r="O21"/>
      <c s="7" r="R21"/>
      <c s="7" r="S21"/>
      <c s="7" r="T21"/>
      <c s="7" r="U21"/>
      <c s="42" r="V21"/>
      <c t="s" s="43" r="W21">
        <v>246</v>
      </c>
      <c t="str" s="44" r="X21">
        <f>SUMIFS(D2:D106,H2:H106,"M",J2:J106,"&gt;=90")</f>
        <v>0</v>
      </c>
      <c t="s" s="36" r="Z21">
        <v>247</v>
      </c>
      <c t="s" s="37" r="AA21">
        <v>248</v>
      </c>
      <c t="str" s="38" r="AB21">
        <f>SUMIFS(D2:D106,H2:H106,"M",K2:K106,"1")</f>
        <v>0</v>
      </c>
    </row>
    <row customHeight="1" r="22" ht="12.75">
      <c s="4" r="A22">
        <v>33.0</v>
      </c>
      <c s="4" r="B22">
        <v>63.0</v>
      </c>
      <c t="s" s="4" r="C22">
        <v>249</v>
      </c>
      <c s="4" r="D22">
        <v>1.0</v>
      </c>
      <c t="s" s="4" r="E22">
        <v>250</v>
      </c>
      <c t="s" s="4" r="F22">
        <v>251</v>
      </c>
      <c s="45" r="G22"/>
      <c t="s" s="4" r="H22">
        <v>252</v>
      </c>
      <c t="s" s="5" r="I22">
        <v>253</v>
      </c>
      <c s="6" r="J22">
        <v>58.0</v>
      </c>
      <c s="4" r="K22">
        <v>3.0</v>
      </c>
      <c t="s" s="4" r="L22">
        <v>254</v>
      </c>
      <c t="s" s="4" r="M22">
        <v>255</v>
      </c>
      <c t="s" s="4" r="N22">
        <v>256</v>
      </c>
      <c s="7" r="O22"/>
      <c s="7" r="R22"/>
      <c s="7" r="S22"/>
      <c s="7" r="T22"/>
      <c s="7" r="U22"/>
      <c s="7" r="V22"/>
      <c s="7" r="W22"/>
      <c s="7" r="X22"/>
      <c t="s" s="37" r="AA22">
        <v>257</v>
      </c>
      <c t="str" s="38" r="AB22">
        <f>SUMIFS(D2:D106,H2:H106,"M",K2:K106,"2")</f>
        <v>6</v>
      </c>
    </row>
    <row customHeight="1" r="23" ht="12.75">
      <c s="4" r="A23">
        <v>33.0</v>
      </c>
      <c s="4" r="B23">
        <v>75.0</v>
      </c>
      <c t="s" s="4" r="C23">
        <v>258</v>
      </c>
      <c s="4" r="D23">
        <v>1.0</v>
      </c>
      <c t="s" s="4" r="E23">
        <v>259</v>
      </c>
      <c t="s" s="4" r="F23">
        <v>260</v>
      </c>
      <c t="s" s="4" r="G23">
        <v>261</v>
      </c>
      <c t="s" s="4" r="H23">
        <v>262</v>
      </c>
      <c t="s" s="5" r="I23">
        <v>263</v>
      </c>
      <c s="6" r="J23">
        <v>57.0</v>
      </c>
      <c s="4" r="K23">
        <v>3.0</v>
      </c>
      <c t="s" s="4" r="L23">
        <v>264</v>
      </c>
      <c t="s" s="4" r="M23">
        <v>265</v>
      </c>
      <c t="s" s="4" r="N23">
        <v>266</v>
      </c>
      <c s="7" r="O23"/>
      <c s="7" r="R23"/>
      <c s="7" r="S23"/>
      <c s="7" r="T23"/>
      <c s="7" r="U23"/>
      <c t="s" s="46" r="V23">
        <v>267</v>
      </c>
      <c t="str" s="44" r="X23">
        <f>SUMIF(H2:H106,"F",J2:J106)/46</f>
        <v>53</v>
      </c>
      <c t="s" s="37" r="AA23">
        <v>268</v>
      </c>
      <c t="str" s="38" r="AB23">
        <f>SUMIFS(D2:D106,H2:H106,"M",K2:K106,"3")</f>
        <v>29</v>
      </c>
    </row>
    <row customHeight="1" r="24" ht="12.75">
      <c s="4" r="A24">
        <v>33.0</v>
      </c>
      <c s="4" r="B24">
        <v>522.0</v>
      </c>
      <c t="s" s="4" r="C24">
        <v>269</v>
      </c>
      <c s="4" r="D24">
        <v>1.0</v>
      </c>
      <c t="s" s="4" r="E24">
        <v>270</v>
      </c>
      <c t="s" s="4" r="F24">
        <v>271</v>
      </c>
      <c t="s" s="4" r="H24">
        <v>272</v>
      </c>
      <c t="s" s="5" r="I24">
        <v>273</v>
      </c>
      <c s="6" r="J24">
        <v>62.0</v>
      </c>
      <c s="4" r="K24">
        <v>5.0</v>
      </c>
      <c t="s" s="4" r="L24">
        <v>274</v>
      </c>
      <c t="s" s="4" r="M24">
        <v>275</v>
      </c>
      <c t="s" s="4" r="N24">
        <v>276</v>
      </c>
      <c s="7" r="O24"/>
      <c s="7" r="R24"/>
      <c s="7" r="S24"/>
      <c s="7" r="T24"/>
      <c s="7" r="U24"/>
      <c t="s" s="46" r="V24">
        <v>277</v>
      </c>
      <c t="str" s="44" r="X24">
        <f>SUMIF(H2:H106,"M",J2:J106)/59</f>
        <v>56</v>
      </c>
      <c t="s" s="37" r="AA24">
        <v>278</v>
      </c>
      <c t="str" s="38" r="AB24">
        <f>SUMIFS(D2:D106,H2:H106,"M",K2:K106,"4")</f>
        <v>3</v>
      </c>
    </row>
    <row customHeight="1" r="25" ht="12.75">
      <c s="4" r="A25">
        <v>33.0</v>
      </c>
      <c s="4" r="B25">
        <v>162.0</v>
      </c>
      <c t="s" s="4" r="C25">
        <v>279</v>
      </c>
      <c s="4" r="D25">
        <v>1.0</v>
      </c>
      <c t="s" s="4" r="E25">
        <v>280</v>
      </c>
      <c t="s" s="4" r="F25">
        <v>281</v>
      </c>
      <c t="s" s="4" r="G25">
        <v>282</v>
      </c>
      <c t="s" s="4" r="H25">
        <v>283</v>
      </c>
      <c s="5" r="I25">
        <v>26844.0</v>
      </c>
      <c s="6" r="J25">
        <v>41.0</v>
      </c>
      <c s="4" r="K25">
        <v>3.0</v>
      </c>
      <c t="s" s="4" r="L25">
        <v>284</v>
      </c>
      <c t="s" s="4" r="M25">
        <v>285</v>
      </c>
      <c t="s" s="4" r="N25">
        <v>286</v>
      </c>
      <c s="7" r="O25"/>
      <c s="7" r="R25"/>
      <c s="7" r="S25"/>
      <c s="7" r="T25"/>
      <c s="7" r="U25"/>
      <c t="s" s="37" r="AA25">
        <v>287</v>
      </c>
      <c t="str" s="38" r="AB25">
        <f>SUMIFS(D2:D106,H2:H106,"M",K2:K106,"5")</f>
        <v>2</v>
      </c>
    </row>
    <row customHeight="1" r="26" ht="12.75">
      <c s="4" r="A26">
        <v>33.0</v>
      </c>
      <c s="4" r="B26">
        <v>281.0</v>
      </c>
      <c t="s" s="4" r="C26">
        <v>288</v>
      </c>
      <c s="4" r="D26">
        <v>1.0</v>
      </c>
      <c t="s" s="4" r="E26">
        <v>289</v>
      </c>
      <c t="s" s="4" r="F26">
        <v>290</v>
      </c>
      <c t="s" s="4" r="H26">
        <v>291</v>
      </c>
      <c t="s" s="5" r="I26">
        <v>292</v>
      </c>
      <c s="6" r="J26">
        <v>59.0</v>
      </c>
      <c s="4" r="K26">
        <v>3.0</v>
      </c>
      <c t="s" s="4" r="L26">
        <v>293</v>
      </c>
      <c t="s" s="4" r="M26">
        <v>294</v>
      </c>
      <c t="s" s="4" r="N26">
        <v>295</v>
      </c>
      <c s="7" r="O26"/>
      <c s="7" r="R26"/>
      <c s="7" r="S26"/>
      <c s="7" r="T26"/>
      <c s="7" r="U26"/>
      <c t="s" s="47" r="V26">
        <v>296</v>
      </c>
      <c t="s" s="37" r="AA26">
        <v>297</v>
      </c>
      <c t="str" s="38" r="AB26">
        <f>SUMIFS(D2:D106,H2:H106,"M",K2:K106,"6")</f>
        <v>0</v>
      </c>
    </row>
    <row customHeight="1" r="27" ht="12.75">
      <c s="4" r="A27">
        <v>33.0</v>
      </c>
      <c s="4" r="B27">
        <v>376.0</v>
      </c>
      <c t="s" s="4" r="C27">
        <v>298</v>
      </c>
      <c s="4" r="D27">
        <v>1.0</v>
      </c>
      <c t="s" s="4" r="E27">
        <v>299</v>
      </c>
      <c t="s" s="4" r="F27">
        <v>300</v>
      </c>
      <c t="s" s="4" r="G27">
        <v>301</v>
      </c>
      <c t="s" s="4" r="H27">
        <v>302</v>
      </c>
      <c t="s" s="5" r="I27">
        <v>303</v>
      </c>
      <c s="6" r="J27">
        <v>50.0</v>
      </c>
      <c s="4" r="K27">
        <v>8.0</v>
      </c>
      <c t="s" s="4" r="L27">
        <v>304</v>
      </c>
      <c t="s" s="4" r="M27">
        <v>305</v>
      </c>
      <c t="s" s="4" r="N27">
        <v>306</v>
      </c>
      <c s="7" r="O27"/>
      <c s="7" r="R27"/>
      <c s="7" r="S27"/>
      <c s="7" r="T27"/>
      <c s="7" r="U27"/>
      <c t="s" s="14" r="V27">
        <v>307</v>
      </c>
      <c t="str" s="14" r="W27">
        <f>sumifs(D2:D106,G2:G106,"bureau",J2:J106,"&lt;30")</f>
        <v>0</v>
      </c>
      <c t="s" s="37" r="AA27">
        <v>308</v>
      </c>
      <c t="str" s="38" r="AB27">
        <f>SUMIFS(D2:D106,H2:H106,"M",K2:K106,"7")</f>
        <v>16</v>
      </c>
    </row>
    <row customHeight="1" r="28" ht="12.75">
      <c s="4" r="A28">
        <v>33.0</v>
      </c>
      <c s="4" r="B28">
        <v>281.0</v>
      </c>
      <c t="s" s="4" r="C28">
        <v>309</v>
      </c>
      <c s="4" r="D28">
        <v>1.0</v>
      </c>
      <c t="s" s="4" r="E28">
        <v>310</v>
      </c>
      <c t="s" s="4" r="F28">
        <v>311</v>
      </c>
      <c t="s" s="4" r="G28">
        <v>312</v>
      </c>
      <c t="s" s="4" r="H28">
        <v>313</v>
      </c>
      <c t="s" s="5" r="I28">
        <v>314</v>
      </c>
      <c s="6" r="J28">
        <v>67.0</v>
      </c>
      <c s="4" r="K28">
        <v>7.0</v>
      </c>
      <c t="s" s="4" r="L28">
        <v>315</v>
      </c>
      <c t="s" s="4" r="M28">
        <v>316</v>
      </c>
      <c t="s" s="4" r="N28">
        <v>317</v>
      </c>
      <c s="7" r="O28"/>
      <c s="7" r="R28"/>
      <c s="7" r="S28"/>
      <c s="7" r="T28"/>
      <c s="7" r="U28"/>
      <c t="s" s="14" r="V28">
        <v>318</v>
      </c>
      <c t="str" s="14" r="W28">
        <f>sumifs(D2:D106,G2:G106,"bureau",J2:J106,"&lt;45")-W27</f>
        <v>7</v>
      </c>
      <c t="s" s="37" r="AA28">
        <v>319</v>
      </c>
      <c t="str" s="38" r="AB28">
        <f>SUMIFS(D2:D106,H2:H106,"M",K2:K106,"8")</f>
        <v>3</v>
      </c>
    </row>
    <row customHeight="1" r="29" ht="12.75">
      <c s="4" r="A29">
        <v>33.0</v>
      </c>
      <c s="4" r="B29">
        <v>39.0</v>
      </c>
      <c t="s" s="4" r="C29">
        <v>320</v>
      </c>
      <c s="4" r="D29">
        <v>1.0</v>
      </c>
      <c t="s" s="4" r="E29">
        <v>321</v>
      </c>
      <c t="s" s="4" r="F29">
        <v>322</v>
      </c>
      <c s="45" r="G29"/>
      <c t="s" s="4" r="H29">
        <v>323</v>
      </c>
      <c s="5" r="I29">
        <v>26510.0</v>
      </c>
      <c s="6" r="J29">
        <v>42.0</v>
      </c>
      <c s="4" r="K29">
        <v>3.0</v>
      </c>
      <c t="s" s="4" r="L29">
        <v>324</v>
      </c>
      <c t="s" s="4" r="M29">
        <v>325</v>
      </c>
      <c t="s" s="4" r="N29">
        <v>326</v>
      </c>
      <c s="7" r="O29"/>
      <c s="7" r="R29"/>
      <c s="7" r="S29"/>
      <c s="7" r="T29"/>
      <c s="7" r="U29"/>
      <c t="s" s="14" r="V29">
        <v>327</v>
      </c>
      <c t="str" s="14" r="W29">
        <f>sumifs(D2:D106,G2:G106,"bureau",J2:J106,"&lt;60")-sum(W27:W28)</f>
        <v>11</v>
      </c>
      <c s="7" r="Y29"/>
      <c s="7" r="Z29"/>
      <c s="7" r="AA29"/>
      <c s="7" r="AB29"/>
      <c s="7" r="AC29"/>
      <c s="7" r="AD29"/>
      <c s="7" r="AE29"/>
      <c s="7" r="AF29"/>
      <c s="7" r="AG29"/>
      <c s="7" r="AH29"/>
      <c s="7" r="AI29"/>
    </row>
    <row customHeight="1" r="30" ht="12.75">
      <c s="4" r="A30">
        <v>33.0</v>
      </c>
      <c s="4" r="B30">
        <v>167.0</v>
      </c>
      <c t="s" s="4" r="C30">
        <v>328</v>
      </c>
      <c s="4" r="D30">
        <v>1.0</v>
      </c>
      <c t="s" s="4" r="E30">
        <v>329</v>
      </c>
      <c t="s" s="4" r="F30">
        <v>330</v>
      </c>
      <c s="45" r="G30"/>
      <c t="s" s="4" r="H30">
        <v>331</v>
      </c>
      <c t="s" s="5" r="I30">
        <v>332</v>
      </c>
      <c s="6" r="J30">
        <v>71.0</v>
      </c>
      <c s="4" r="K30">
        <v>7.0</v>
      </c>
      <c t="s" s="4" r="L30">
        <v>333</v>
      </c>
      <c t="s" s="4" r="M30">
        <v>334</v>
      </c>
      <c t="s" s="4" r="N30">
        <v>335</v>
      </c>
      <c s="7" r="O30"/>
      <c s="7" r="R30"/>
      <c s="7" r="S30"/>
      <c s="7" r="T30"/>
      <c s="7" r="U30"/>
      <c t="s" s="14" r="V30">
        <v>336</v>
      </c>
      <c t="str" s="14" r="W30">
        <f>sumifs(D2:D106,G2:G106,"bureau",J2:J106,"&lt;75")-sum(W27:W29)</f>
        <v>15</v>
      </c>
      <c s="7" r="Y30"/>
      <c t="s" s="48" r="Z30">
        <v>337</v>
      </c>
      <c s="7" r="AB30"/>
      <c s="7" r="AC30"/>
      <c s="7" r="AD30"/>
      <c s="7" r="AE30"/>
      <c s="7" r="AF30"/>
      <c s="7" r="AG30"/>
      <c s="7" r="AH30"/>
      <c s="7" r="AI30"/>
    </row>
    <row customHeight="1" r="31" ht="12.75">
      <c s="4" r="A31">
        <v>33.0</v>
      </c>
      <c s="4" r="B31">
        <v>192.0</v>
      </c>
      <c t="s" s="4" r="C31">
        <v>338</v>
      </c>
      <c s="4" r="D31">
        <v>1.0</v>
      </c>
      <c t="s" s="4" r="E31">
        <v>339</v>
      </c>
      <c t="s" s="4" r="F31">
        <v>340</v>
      </c>
      <c t="s" s="4" r="H31">
        <v>341</v>
      </c>
      <c t="s" s="5" r="I31">
        <v>342</v>
      </c>
      <c s="6" r="J31">
        <v>58.0</v>
      </c>
      <c s="4" r="K31">
        <v>7.0</v>
      </c>
      <c t="s" s="4" r="L31">
        <v>343</v>
      </c>
      <c t="s" s="4" r="M31">
        <v>344</v>
      </c>
      <c t="s" s="4" r="N31">
        <v>345</v>
      </c>
      <c s="7" r="O31"/>
      <c s="7" r="R31"/>
      <c s="7" r="S31"/>
      <c s="7" r="T31"/>
      <c s="7" r="U31"/>
      <c t="s" s="14" r="V31">
        <v>346</v>
      </c>
      <c t="str" s="14" r="W31">
        <f>sumifs(D2:D106,G2:G106,"bureau",J2:J106,"&lt;90")-sum(W27:W30)</f>
        <v>0</v>
      </c>
      <c s="7" r="Y31"/>
      <c t="s" s="49" r="Z31">
        <v>347</v>
      </c>
      <c s="7" r="AB31"/>
      <c s="7" r="AC31"/>
      <c s="7" r="AD31"/>
      <c s="7" r="AE31"/>
      <c s="7" r="AF31"/>
      <c s="7" r="AG31"/>
      <c s="7" r="AH31"/>
      <c s="7" r="AI31"/>
    </row>
    <row customHeight="1" r="32" ht="12.75">
      <c s="4" r="A32">
        <v>33.0</v>
      </c>
      <c s="4" r="B32">
        <v>63.0</v>
      </c>
      <c t="s" s="4" r="C32">
        <v>348</v>
      </c>
      <c s="4" r="D32">
        <v>1.0</v>
      </c>
      <c t="s" s="4" r="E32">
        <v>349</v>
      </c>
      <c t="s" s="4" r="F32">
        <v>350</v>
      </c>
      <c t="s" s="4" r="H32">
        <v>351</v>
      </c>
      <c t="s" s="5" r="I32">
        <v>352</v>
      </c>
      <c s="6" r="J32">
        <v>70.0</v>
      </c>
      <c s="4" r="K32">
        <v>2.0</v>
      </c>
      <c t="s" s="4" r="L32">
        <v>353</v>
      </c>
      <c t="s" s="4" r="M32">
        <v>354</v>
      </c>
      <c t="s" s="4" r="N32">
        <v>355</v>
      </c>
      <c s="7" r="O32"/>
      <c s="7" r="R32"/>
      <c s="7" r="S32"/>
      <c s="7" r="T32"/>
      <c s="7" r="U32"/>
      <c t="s" s="14" r="V32">
        <v>356</v>
      </c>
      <c t="str" s="14" r="W32">
        <f>sumifs(D2:D106,G2:G106,"bureau",J2:J106,"&gt;=90")</f>
        <v>0</v>
      </c>
      <c s="7" r="Y32"/>
      <c t="s" s="50" r="Z32">
        <v>357</v>
      </c>
      <c t="str" s="51" r="AA32">
        <f>sumifs(D:D,G:G,"bureau",K:K,"1")</f>
        <v>0</v>
      </c>
      <c s="7" r="AB32"/>
      <c s="7" r="AC32"/>
      <c s="7" r="AD32"/>
      <c s="7" r="AE32"/>
      <c s="7" r="AF32"/>
      <c s="7" r="AG32"/>
      <c s="7" r="AH32"/>
      <c s="7" r="AI32"/>
    </row>
    <row customHeight="1" r="33" ht="12.75">
      <c s="4" r="A33">
        <v>33.0</v>
      </c>
      <c s="4" r="B33">
        <v>65.0</v>
      </c>
      <c t="s" s="4" r="C33">
        <v>358</v>
      </c>
      <c s="4" r="D33">
        <v>1.0</v>
      </c>
      <c t="s" s="4" r="E33">
        <v>359</v>
      </c>
      <c t="s" s="4" r="F33">
        <v>360</v>
      </c>
      <c t="s" s="4" r="G33">
        <v>361</v>
      </c>
      <c t="s" s="4" r="H33">
        <v>362</v>
      </c>
      <c t="s" s="5" r="I33">
        <v>363</v>
      </c>
      <c s="6" r="J33">
        <v>62.0</v>
      </c>
      <c s="4" r="K33">
        <v>3.0</v>
      </c>
      <c t="s" s="4" r="L33">
        <v>364</v>
      </c>
      <c t="s" s="4" r="M33">
        <v>365</v>
      </c>
      <c t="s" s="4" r="N33">
        <v>366</v>
      </c>
      <c s="7" r="O33"/>
      <c s="7" r="R33"/>
      <c s="7" r="S33"/>
      <c s="7" r="T33"/>
      <c s="7" r="U33"/>
      <c s="7" r="Y33"/>
      <c t="s" s="52" r="Z33">
        <v>367</v>
      </c>
      <c t="str" s="51" r="AA33">
        <f>sumifs(D:D,G:G,"bureau",K:K,"2")</f>
        <v>2</v>
      </c>
      <c s="7" r="AB33"/>
      <c s="7" r="AC33"/>
      <c s="7" r="AD33"/>
      <c s="7" r="AE33"/>
      <c s="7" r="AF33"/>
      <c s="7" r="AG33"/>
      <c s="7" r="AH33"/>
      <c s="7" r="AI33"/>
    </row>
    <row customHeight="1" r="34" ht="12.75">
      <c s="4" r="A34">
        <v>33.0</v>
      </c>
      <c s="4" r="B34">
        <v>318.0</v>
      </c>
      <c t="s" s="4" r="C34">
        <v>368</v>
      </c>
      <c s="4" r="D34">
        <v>1.0</v>
      </c>
      <c t="s" s="4" r="E34">
        <v>369</v>
      </c>
      <c t="s" s="4" r="F34">
        <v>370</v>
      </c>
      <c s="45" r="G34"/>
      <c t="s" s="4" r="H34">
        <v>371</v>
      </c>
      <c t="s" s="5" r="I34">
        <v>372</v>
      </c>
      <c s="6" r="J34">
        <v>46.0</v>
      </c>
      <c s="4" r="K34">
        <v>6.0</v>
      </c>
      <c t="s" s="4" r="L34">
        <v>373</v>
      </c>
      <c t="s" s="4" r="M34">
        <v>374</v>
      </c>
      <c t="s" s="4" r="N34">
        <v>375</v>
      </c>
      <c s="7" r="O34"/>
      <c s="7" r="R34"/>
      <c s="7" r="S34"/>
      <c s="7" r="T34"/>
      <c s="7" r="U34"/>
      <c t="s" s="53" r="V34">
        <v>376</v>
      </c>
      <c t="str" s="54" r="W34">
        <f>sum(J2:J106)/105</f>
        <v>54</v>
      </c>
      <c s="7" r="Y34"/>
      <c t="s" s="52" r="Z34">
        <v>377</v>
      </c>
      <c t="str" s="51" r="AA34">
        <f>sumifs(D:D,G:G,"bureau",K:K,"3")</f>
        <v>18</v>
      </c>
      <c s="7" r="AB34"/>
      <c s="7" r="AC34"/>
      <c s="7" r="AD34"/>
      <c s="7" r="AE34"/>
      <c s="7" r="AF34"/>
      <c s="7" r="AG34"/>
      <c s="7" r="AH34"/>
      <c s="7" r="AI34"/>
    </row>
    <row customHeight="1" r="35" ht="12.75">
      <c s="4" r="A35">
        <v>33.0</v>
      </c>
      <c s="4" r="B35">
        <v>522.0</v>
      </c>
      <c t="s" s="4" r="C35">
        <v>378</v>
      </c>
      <c s="4" r="D35">
        <v>1.0</v>
      </c>
      <c t="s" s="4" r="E35">
        <v>379</v>
      </c>
      <c t="s" s="4" r="F35">
        <v>380</v>
      </c>
      <c t="s" s="4" r="H35">
        <v>381</v>
      </c>
      <c t="s" s="5" r="I35">
        <v>382</v>
      </c>
      <c s="6" r="J35">
        <v>53.0</v>
      </c>
      <c s="4" r="K35">
        <v>8.0</v>
      </c>
      <c t="s" s="4" r="L35">
        <v>383</v>
      </c>
      <c t="s" s="4" r="M35">
        <v>384</v>
      </c>
      <c t="s" s="4" r="N35">
        <v>385</v>
      </c>
      <c s="7" r="O35"/>
      <c s="7" r="R35"/>
      <c s="7" r="S35"/>
      <c s="7" r="T35"/>
      <c s="7" r="U35"/>
      <c t="s" s="53" r="V35">
        <v>386</v>
      </c>
      <c t="str" s="54" r="W35">
        <f>sumif(G2:G106,"bureau",J2:J106)/33</f>
        <v>56</v>
      </c>
      <c s="7" r="Y35"/>
      <c t="s" s="52" r="Z35">
        <v>387</v>
      </c>
      <c t="str" s="51" r="AA35">
        <f>sumifs(D:D,G:G,"bureau",K:K,"4")</f>
        <v>3</v>
      </c>
      <c s="7" r="AB35"/>
      <c s="7" r="AC35"/>
      <c s="7" r="AD35"/>
      <c s="7" r="AE35"/>
      <c s="7" r="AF35"/>
      <c s="7" r="AG35"/>
      <c s="7" r="AH35"/>
      <c s="7" r="AI35"/>
    </row>
    <row customHeight="1" r="36" ht="12.75">
      <c s="4" r="A36">
        <v>33.0</v>
      </c>
      <c s="4" r="B36">
        <v>63.0</v>
      </c>
      <c t="s" s="4" r="C36">
        <v>388</v>
      </c>
      <c s="4" r="D36">
        <v>1.0</v>
      </c>
      <c t="s" s="4" r="E36">
        <v>389</v>
      </c>
      <c t="s" s="4" r="F36">
        <v>390</v>
      </c>
      <c t="s" s="4" r="H36">
        <v>391</v>
      </c>
      <c t="s" s="5" r="I36">
        <v>392</v>
      </c>
      <c s="6" r="J36">
        <v>59.0</v>
      </c>
      <c s="4" r="K36">
        <v>3.0</v>
      </c>
      <c t="s" s="4" r="L36">
        <v>393</v>
      </c>
      <c t="s" s="4" r="M36">
        <v>394</v>
      </c>
      <c t="s" s="4" r="N36">
        <v>395</v>
      </c>
      <c s="7" r="O36"/>
      <c s="7" r="R36"/>
      <c s="7" r="S36"/>
      <c s="7" r="T36"/>
      <c s="7" r="U36"/>
      <c s="7" r="Y36"/>
      <c t="s" s="50" r="Z36">
        <v>396</v>
      </c>
      <c t="str" s="51" r="AA36">
        <f>sumifs(D:D,G:G,"bureau",K:K,"5")</f>
        <v>1</v>
      </c>
      <c s="7" r="AB36"/>
      <c s="7" r="AC36"/>
      <c s="7" r="AD36"/>
      <c s="7" r="AE36"/>
      <c s="7" r="AF36"/>
      <c s="7" r="AG36"/>
      <c s="7" r="AH36"/>
      <c s="7" r="AI36"/>
    </row>
    <row customHeight="1" r="37" ht="12.75">
      <c s="4" r="A37">
        <v>33.0</v>
      </c>
      <c s="4" r="B37">
        <v>69.0</v>
      </c>
      <c t="s" s="4" r="C37">
        <v>397</v>
      </c>
      <c s="4" r="D37">
        <v>1.0</v>
      </c>
      <c t="s" s="4" r="E37">
        <v>398</v>
      </c>
      <c t="s" s="4" r="F37">
        <v>399</v>
      </c>
      <c t="s" s="4" r="H37">
        <v>400</v>
      </c>
      <c s="5" r="I37">
        <v>28409.0</v>
      </c>
      <c s="6" r="J37">
        <v>37.0</v>
      </c>
      <c s="4" r="K37">
        <v>3.0</v>
      </c>
      <c t="s" s="4" r="L37">
        <v>401</v>
      </c>
      <c t="s" s="4" r="M37">
        <v>402</v>
      </c>
      <c t="s" s="4" r="N37">
        <v>403</v>
      </c>
      <c s="7" r="O37"/>
      <c s="7" r="R37"/>
      <c s="7" r="S37"/>
      <c s="7" r="T37"/>
      <c s="7" r="U37"/>
      <c t="s" s="55" r="V37">
        <v>404</v>
      </c>
      <c t="str" s="18" r="W37">
        <f>W6/105*100</f>
        <v>36</v>
      </c>
      <c s="7" r="Y37"/>
      <c t="s" s="50" r="Z37">
        <v>405</v>
      </c>
      <c t="str" s="51" r="AA37">
        <f>sumifs(D:D,G:G,"bureau",K:K,"6")</f>
        <v>0</v>
      </c>
      <c s="7" r="AB37"/>
      <c s="7" r="AC37"/>
      <c s="7" r="AD37"/>
      <c s="7" r="AE37"/>
      <c s="7" r="AF37"/>
      <c s="7" r="AG37"/>
      <c s="7" r="AH37"/>
      <c s="7" r="AI37"/>
    </row>
    <row customHeight="1" r="38" ht="12.75">
      <c s="4" r="A38">
        <v>33.0</v>
      </c>
      <c s="4" r="B38">
        <v>63.0</v>
      </c>
      <c t="s" s="4" r="C38">
        <v>406</v>
      </c>
      <c s="4" r="D38">
        <v>1.0</v>
      </c>
      <c t="s" s="4" r="E38">
        <v>407</v>
      </c>
      <c t="s" s="4" r="F38">
        <v>408</v>
      </c>
      <c t="s" s="4" r="H38">
        <v>409</v>
      </c>
      <c s="5" r="I38">
        <v>26100.0</v>
      </c>
      <c s="6" r="J38">
        <v>43.0</v>
      </c>
      <c s="4" r="K38">
        <v>3.0</v>
      </c>
      <c t="s" s="4" r="L38">
        <v>410</v>
      </c>
      <c t="s" s="4" r="M38">
        <v>411</v>
      </c>
      <c t="s" s="4" r="N38">
        <v>412</v>
      </c>
      <c s="7" r="O38"/>
      <c s="7" r="R38"/>
      <c s="7" r="S38"/>
      <c s="7" r="T38"/>
      <c s="7" r="U38"/>
      <c t="s" s="56" r="V38">
        <v>413</v>
      </c>
      <c t="str" s="18" r="W38">
        <f>W30/33*100</f>
        <v>45</v>
      </c>
      <c s="7" r="Y38"/>
      <c t="s" s="50" r="Z38">
        <v>414</v>
      </c>
      <c t="str" s="51" r="AA38">
        <f>sumifs(D:D,G:G,"bureau",K:K,"7")</f>
        <v>7</v>
      </c>
      <c s="7" r="AB38"/>
      <c s="7" r="AC38"/>
      <c s="7" r="AD38"/>
      <c s="7" r="AE38"/>
      <c s="7" r="AF38"/>
      <c s="7" r="AG38"/>
      <c s="7" r="AH38"/>
      <c s="7" r="AI38"/>
    </row>
    <row customHeight="1" r="39" ht="12.75">
      <c s="4" r="A39">
        <v>33.0</v>
      </c>
      <c s="4" r="B39">
        <v>63.0</v>
      </c>
      <c t="s" s="4" r="C39">
        <v>415</v>
      </c>
      <c s="4" r="D39">
        <v>1.0</v>
      </c>
      <c t="s" s="4" r="E39">
        <v>416</v>
      </c>
      <c t="s" s="4" r="F39">
        <v>417</v>
      </c>
      <c t="s" s="4" r="H39">
        <v>418</v>
      </c>
      <c t="s" s="5" r="I39">
        <v>419</v>
      </c>
      <c s="6" r="J39">
        <v>47.0</v>
      </c>
      <c s="4" r="K39">
        <v>8.0</v>
      </c>
      <c t="s" s="4" r="L39">
        <v>420</v>
      </c>
      <c t="s" s="4" r="M39">
        <v>421</v>
      </c>
      <c t="s" s="4" r="N39">
        <v>422</v>
      </c>
      <c s="7" r="O39"/>
      <c s="7" r="R39"/>
      <c s="7" r="S39"/>
      <c s="7" r="T39"/>
      <c s="7" r="U39"/>
      <c s="7" r="V39"/>
      <c s="7" r="W39"/>
      <c s="7" r="X39"/>
      <c s="7" r="Y39"/>
      <c t="s" s="50" r="Z39">
        <v>423</v>
      </c>
      <c t="str" s="51" r="AA39">
        <f>sumifs(D:D,G:G,"bureau",K:K,"8")</f>
        <v>2</v>
      </c>
      <c s="7" r="AB39"/>
      <c s="7" r="AC39"/>
      <c s="7" r="AD39"/>
      <c s="7" r="AE39"/>
      <c s="7" r="AF39"/>
      <c s="7" r="AG39"/>
      <c s="7" r="AH39"/>
      <c s="7" r="AI39"/>
    </row>
    <row customHeight="1" r="40" ht="12.75">
      <c s="4" r="A40">
        <v>33.0</v>
      </c>
      <c s="4" r="B40">
        <v>318.0</v>
      </c>
      <c t="s" s="4" r="C40">
        <v>424</v>
      </c>
      <c s="4" r="D40">
        <v>1.0</v>
      </c>
      <c t="s" s="4" r="E40">
        <v>425</v>
      </c>
      <c t="s" s="4" r="F40">
        <v>426</v>
      </c>
      <c t="s" s="4" r="H40">
        <v>427</v>
      </c>
      <c t="s" s="5" r="I40">
        <v>428</v>
      </c>
      <c s="6" r="J40">
        <v>55.0</v>
      </c>
      <c s="4" r="K40">
        <v>2.0</v>
      </c>
      <c t="s" s="4" r="L40">
        <v>429</v>
      </c>
      <c t="s" s="4" r="M40">
        <v>430</v>
      </c>
      <c t="s" s="4" r="N40">
        <v>431</v>
      </c>
      <c s="7" r="O40"/>
      <c s="7" r="R40"/>
      <c s="7" r="S40"/>
      <c s="7" r="T40"/>
      <c s="7" r="U40"/>
      <c s="7" r="X40"/>
      <c s="7" r="Y40"/>
      <c s="7" r="Z40"/>
      <c s="7" r="AA40"/>
      <c s="7" r="AB40"/>
      <c s="7" r="AC40"/>
      <c s="7" r="AD40"/>
      <c s="7" r="AE40"/>
      <c s="7" r="AF40"/>
      <c s="7" r="AG40"/>
      <c s="7" r="AH40"/>
      <c s="7" r="AI40"/>
    </row>
    <row customHeight="1" r="41" ht="12.75">
      <c s="4" r="A41">
        <v>33.0</v>
      </c>
      <c s="4" r="B41">
        <v>63.0</v>
      </c>
      <c t="s" s="4" r="C41">
        <v>432</v>
      </c>
      <c s="4" r="D41">
        <v>1.0</v>
      </c>
      <c t="s" s="4" r="E41">
        <v>433</v>
      </c>
      <c t="s" s="4" r="F41">
        <v>434</v>
      </c>
      <c t="s" s="4" r="H41">
        <v>435</v>
      </c>
      <c t="s" s="5" r="I41">
        <v>436</v>
      </c>
      <c s="6" r="J41">
        <v>59.0</v>
      </c>
      <c s="4" r="K41">
        <v>3.0</v>
      </c>
      <c t="s" s="4" r="L41">
        <v>437</v>
      </c>
      <c t="s" s="4" r="M41">
        <v>438</v>
      </c>
      <c t="s" s="4" r="N41">
        <v>439</v>
      </c>
      <c s="7" r="O41"/>
      <c s="7" r="R41"/>
      <c s="7" r="S41"/>
      <c s="7" r="T41"/>
      <c s="7" r="U41"/>
      <c s="7" r="X41"/>
      <c s="7" r="Y41"/>
      <c t="s" s="57" r="Z41">
        <v>440</v>
      </c>
      <c t="str" s="58" r="AA41">
        <f>56/105*100</f>
        <v>53</v>
      </c>
      <c s="7" r="AB41"/>
      <c s="7" r="AC41"/>
      <c s="7" r="AD41"/>
      <c s="7" r="AE41"/>
      <c s="7" r="AF41"/>
      <c s="7" r="AG41"/>
      <c s="7" r="AH41"/>
      <c s="7" r="AI41"/>
    </row>
    <row customHeight="1" r="42" ht="12.75">
      <c s="4" r="A42">
        <v>33.0</v>
      </c>
      <c s="4" r="B42">
        <v>63.0</v>
      </c>
      <c t="s" s="4" r="C42">
        <v>441</v>
      </c>
      <c s="4" r="D42">
        <v>1.0</v>
      </c>
      <c t="s" s="4" r="E42">
        <v>442</v>
      </c>
      <c t="s" s="4" r="F42">
        <v>443</v>
      </c>
      <c t="s" s="4" r="G42">
        <v>444</v>
      </c>
      <c t="s" s="4" r="H42">
        <v>445</v>
      </c>
      <c s="5" r="I42">
        <v>31038.0</v>
      </c>
      <c s="6" r="J42">
        <v>30.0</v>
      </c>
      <c s="4" r="K42">
        <v>4.0</v>
      </c>
      <c t="s" s="4" r="L42">
        <v>446</v>
      </c>
      <c t="s" s="4" r="M42">
        <v>447</v>
      </c>
      <c t="s" s="4" r="N42">
        <v>448</v>
      </c>
      <c s="7" r="O42"/>
      <c s="7" r="R42"/>
      <c s="7" r="S42"/>
      <c s="7" r="T42"/>
      <c s="7" r="U42"/>
      <c s="7" r="V42"/>
      <c s="7" r="W42"/>
      <c s="7" r="X42"/>
      <c s="7" r="Y42"/>
      <c t="s" s="57" r="Z42">
        <v>449</v>
      </c>
      <c t="str" s="59" r="AA42">
        <f>sumifs(D2:D106,G2:G106,"bureau",K2:K106,"3")/33*100</f>
        <v>55</v>
      </c>
      <c s="7" r="AB42"/>
      <c s="7" r="AC42"/>
      <c s="7" r="AD42"/>
      <c s="7" r="AE42"/>
      <c s="7" r="AF42"/>
      <c s="7" r="AG42"/>
      <c s="7" r="AH42"/>
      <c s="7" r="AI42"/>
    </row>
    <row customHeight="1" r="43" ht="12.75">
      <c s="4" r="A43">
        <v>33.0</v>
      </c>
      <c s="4" r="B43">
        <v>63.0</v>
      </c>
      <c t="s" s="4" r="C43">
        <v>450</v>
      </c>
      <c s="4" r="D43">
        <v>1.0</v>
      </c>
      <c t="s" s="4" r="E43">
        <v>451</v>
      </c>
      <c t="s" s="4" r="F43">
        <v>452</v>
      </c>
      <c t="s" s="4" r="H43">
        <v>453</v>
      </c>
      <c t="s" s="5" r="I43">
        <v>454</v>
      </c>
      <c s="6" r="J43">
        <v>53.0</v>
      </c>
      <c s="4" r="K43">
        <v>3.0</v>
      </c>
      <c t="s" s="4" r="L43">
        <v>455</v>
      </c>
      <c t="s" s="4" r="M43">
        <v>456</v>
      </c>
      <c t="s" s="4" r="N43">
        <v>457</v>
      </c>
      <c s="7" r="O43"/>
      <c s="7" r="R43"/>
      <c s="7" r="S43"/>
      <c s="7" r="T43"/>
      <c s="7" r="U43"/>
      <c s="7" r="X43"/>
      <c s="7" r="Y43"/>
      <c s="7" r="AB43"/>
      <c s="7" r="AC43"/>
      <c s="7" r="AD43"/>
      <c s="7" r="AE43"/>
      <c s="7" r="AF43"/>
      <c s="7" r="AG43"/>
      <c s="7" r="AH43"/>
      <c s="7" r="AI43"/>
    </row>
    <row customHeight="1" r="44" ht="12.75">
      <c s="4" r="A44">
        <v>33.0</v>
      </c>
      <c s="4" r="B44">
        <v>318.0</v>
      </c>
      <c t="s" s="4" r="C44">
        <v>458</v>
      </c>
      <c s="4" r="D44">
        <v>1.0</v>
      </c>
      <c t="s" s="4" r="E44">
        <v>459</v>
      </c>
      <c t="s" s="4" r="F44">
        <v>460</v>
      </c>
      <c t="s" s="4" r="G44">
        <v>461</v>
      </c>
      <c t="s" s="4" r="H44">
        <v>462</v>
      </c>
      <c s="5" r="I44">
        <v>26254.0</v>
      </c>
      <c s="6" r="J44">
        <v>43.0</v>
      </c>
      <c s="4" r="K44">
        <v>3.0</v>
      </c>
      <c t="s" s="4" r="L44">
        <v>463</v>
      </c>
      <c t="s" s="4" r="M44">
        <v>464</v>
      </c>
      <c t="s" s="4" r="N44">
        <v>465</v>
      </c>
      <c s="7" r="O44"/>
      <c s="7" r="R44"/>
      <c s="7" r="S44"/>
      <c s="7" r="T44"/>
      <c s="7" r="U44"/>
      <c s="7" r="X44"/>
      <c s="7" r="Y44"/>
      <c s="7" r="AB44"/>
      <c s="7" r="AC44"/>
      <c s="7" r="AD44"/>
      <c s="7" r="AE44"/>
      <c s="7" r="AF44"/>
      <c s="7" r="AG44"/>
      <c s="7" r="AH44"/>
      <c s="7" r="AI44"/>
    </row>
    <row customHeight="1" r="45" ht="12.75">
      <c s="4" r="A45">
        <v>33.0</v>
      </c>
      <c s="4" r="B45">
        <v>449.0</v>
      </c>
      <c t="s" s="4" r="C45">
        <v>466</v>
      </c>
      <c s="4" r="D45">
        <v>1.0</v>
      </c>
      <c t="s" s="4" r="E45">
        <v>467</v>
      </c>
      <c t="s" s="4" r="F45">
        <v>468</v>
      </c>
      <c t="s" s="4" r="H45">
        <v>469</v>
      </c>
      <c s="5" r="I45">
        <v>25854.0</v>
      </c>
      <c s="6" r="J45">
        <v>44.0</v>
      </c>
      <c s="4" r="K45">
        <v>4.0</v>
      </c>
      <c t="s" s="4" r="L45">
        <v>470</v>
      </c>
      <c t="s" s="4" r="M45">
        <v>471</v>
      </c>
      <c t="s" s="4" r="N45">
        <v>472</v>
      </c>
      <c s="7" r="O45"/>
      <c s="7" r="R45"/>
      <c s="7" r="S45"/>
      <c s="7" r="T45"/>
      <c s="7" r="U45"/>
      <c s="7" r="X45"/>
      <c s="7" r="Y45"/>
      <c s="7" r="AB45"/>
      <c s="7" r="AC45"/>
      <c s="7" r="AD45"/>
      <c s="7" r="AE45"/>
      <c s="7" r="AF45"/>
      <c s="7" r="AG45"/>
      <c s="7" r="AH45"/>
      <c s="7" r="AI45"/>
    </row>
    <row customHeight="1" r="46" ht="12.75">
      <c s="4" r="A46">
        <v>33.0</v>
      </c>
      <c s="4" r="B46">
        <v>281.0</v>
      </c>
      <c t="s" s="4" r="C46">
        <v>473</v>
      </c>
      <c s="4" r="D46">
        <v>1.0</v>
      </c>
      <c t="s" s="4" r="E46">
        <v>474</v>
      </c>
      <c t="s" s="4" r="F46">
        <v>475</v>
      </c>
      <c s="45" r="G46"/>
      <c t="s" s="4" r="H46">
        <v>476</v>
      </c>
      <c t="s" s="5" r="I46">
        <v>477</v>
      </c>
      <c s="6" r="J46">
        <v>53.0</v>
      </c>
      <c s="4" r="K46">
        <v>3.0</v>
      </c>
      <c t="s" s="4" r="L46">
        <v>478</v>
      </c>
      <c t="s" s="4" r="M46">
        <v>479</v>
      </c>
      <c t="s" s="4" r="N46">
        <v>480</v>
      </c>
      <c s="7" r="O46"/>
      <c s="7" r="R46"/>
      <c s="7" r="S46"/>
      <c s="7" r="T46"/>
      <c s="7" r="U46"/>
      <c s="7" r="X46"/>
      <c s="7" r="Y46"/>
      <c s="7" r="Z46"/>
      <c s="7" r="AA46"/>
      <c s="7" r="AB46"/>
      <c s="7" r="AC46"/>
      <c s="7" r="AD46"/>
      <c s="7" r="AE46"/>
      <c s="7" r="AF46"/>
      <c s="7" r="AG46"/>
      <c s="7" r="AH46"/>
      <c s="7" r="AI46"/>
    </row>
    <row customHeight="1" r="47" ht="12.75">
      <c s="4" r="A47">
        <v>33.0</v>
      </c>
      <c s="4" r="B47">
        <v>318.0</v>
      </c>
      <c t="s" s="4" r="C47">
        <v>481</v>
      </c>
      <c s="4" r="D47">
        <v>1.0</v>
      </c>
      <c t="s" s="4" r="E47">
        <v>482</v>
      </c>
      <c t="s" s="4" r="F47">
        <v>483</v>
      </c>
      <c s="45" r="G47"/>
      <c t="s" s="4" r="H47">
        <v>484</v>
      </c>
      <c t="s" s="5" r="I47">
        <v>485</v>
      </c>
      <c s="6" r="J47">
        <v>64.0</v>
      </c>
      <c s="4" r="K47">
        <v>7.0</v>
      </c>
      <c t="s" s="4" r="L47">
        <v>486</v>
      </c>
      <c t="s" s="4" r="M47">
        <v>487</v>
      </c>
      <c t="s" s="4" r="N47">
        <v>488</v>
      </c>
      <c s="7" r="O47"/>
      <c s="7" r="R47"/>
      <c s="7" r="S47"/>
      <c s="7" r="T47"/>
      <c s="7" r="U47"/>
      <c s="7" r="X47"/>
      <c s="7" r="Y47"/>
      <c s="7" r="Z47"/>
      <c s="7" r="AA47"/>
      <c s="7" r="AB47"/>
      <c s="7" r="AC47"/>
      <c s="7" r="AD47"/>
      <c s="7" r="AE47"/>
      <c s="7" r="AF47"/>
      <c s="7" r="AG47"/>
      <c s="7" r="AH47"/>
      <c s="7" r="AI47"/>
    </row>
    <row customHeight="1" r="48" ht="12.75">
      <c s="4" r="A48">
        <v>33.0</v>
      </c>
      <c s="4" r="B48">
        <v>318.0</v>
      </c>
      <c t="s" s="4" r="C48">
        <v>489</v>
      </c>
      <c s="4" r="D48">
        <v>1.0</v>
      </c>
      <c t="s" s="4" r="E48">
        <v>490</v>
      </c>
      <c t="s" s="4" r="F48">
        <v>491</v>
      </c>
      <c t="s" s="4" r="H48">
        <v>492</v>
      </c>
      <c t="s" s="5" r="I48">
        <v>493</v>
      </c>
      <c s="6" r="J48">
        <v>61.0</v>
      </c>
      <c s="4" r="K48">
        <v>3.0</v>
      </c>
      <c t="s" s="4" r="L48">
        <v>494</v>
      </c>
      <c t="s" s="4" r="M48">
        <v>495</v>
      </c>
      <c t="s" s="4" r="N48">
        <v>496</v>
      </c>
      <c s="7" r="O48"/>
      <c s="7" r="R48"/>
      <c s="7" r="S48"/>
      <c s="7" r="T48"/>
      <c s="7" r="U48"/>
      <c s="7" r="X48"/>
      <c s="7" r="Y48"/>
      <c s="7" r="Z48"/>
      <c s="7" r="AA48"/>
      <c s="7" r="AB48"/>
      <c s="7" r="AC48"/>
      <c s="7" r="AD48"/>
      <c s="7" r="AE48"/>
      <c s="7" r="AF48"/>
      <c s="7" r="AG48"/>
      <c s="7" r="AH48"/>
      <c s="7" r="AI48"/>
    </row>
    <row customHeight="1" r="49" ht="12.75">
      <c s="4" r="A49">
        <v>33.0</v>
      </c>
      <c s="4" r="B49">
        <v>75.0</v>
      </c>
      <c t="s" s="4" r="C49">
        <v>497</v>
      </c>
      <c s="4" r="D49">
        <v>1.0</v>
      </c>
      <c t="s" s="4" r="E49">
        <v>498</v>
      </c>
      <c t="s" s="4" r="F49">
        <v>499</v>
      </c>
      <c t="s" s="4" r="H49">
        <v>500</v>
      </c>
      <c s="5" r="I49">
        <v>27043.0</v>
      </c>
      <c s="6" r="J49">
        <v>40.0</v>
      </c>
      <c s="4" r="K49">
        <v>3.0</v>
      </c>
      <c t="s" s="4" r="L49">
        <v>501</v>
      </c>
      <c t="s" s="4" r="M49">
        <v>502</v>
      </c>
      <c t="s" s="4" r="N49">
        <v>503</v>
      </c>
      <c s="7" r="O49"/>
      <c s="7" r="R49"/>
      <c s="7" r="S49"/>
      <c s="7" r="T49"/>
      <c s="7" r="U49"/>
      <c s="7" r="X49"/>
      <c s="7" r="Y49"/>
      <c s="7" r="Z49"/>
      <c s="7" r="AA49"/>
      <c s="7" r="AB49"/>
      <c s="7" r="AC49"/>
      <c s="7" r="AD49"/>
      <c s="7" r="AE49"/>
      <c s="7" r="AF49"/>
      <c s="7" r="AG49"/>
      <c s="7" r="AH49"/>
      <c s="7" r="AI49"/>
    </row>
    <row customHeight="1" r="50" ht="12.75">
      <c s="4" r="A50">
        <v>33.0</v>
      </c>
      <c s="4" r="B50">
        <v>522.0</v>
      </c>
      <c t="s" s="4" r="C50">
        <v>504</v>
      </c>
      <c s="4" r="D50">
        <v>1.0</v>
      </c>
      <c t="s" s="4" r="E50">
        <v>505</v>
      </c>
      <c t="s" s="4" r="F50">
        <v>506</v>
      </c>
      <c t="s" s="4" r="H50">
        <v>507</v>
      </c>
      <c s="5" r="I50">
        <v>33934.0</v>
      </c>
      <c s="6" r="J50">
        <v>22.0</v>
      </c>
      <c s="4" r="K50">
        <v>8.0</v>
      </c>
      <c t="s" s="4" r="L50">
        <v>508</v>
      </c>
      <c t="s" s="4" r="M50">
        <v>509</v>
      </c>
      <c t="s" s="4" r="N50">
        <v>510</v>
      </c>
      <c s="7" r="O50"/>
      <c s="7" r="R50"/>
      <c s="7" r="S50"/>
      <c s="7" r="T50"/>
      <c s="7" r="U50"/>
      <c s="7" r="V50"/>
      <c s="7" r="W50"/>
      <c s="7" r="X50"/>
      <c s="7" r="Y50"/>
      <c s="7" r="Z50"/>
      <c s="7" r="AA50"/>
      <c s="7" r="AB50"/>
      <c s="7" r="AC50"/>
      <c s="7" r="AD50"/>
      <c s="7" r="AE50"/>
      <c s="7" r="AF50"/>
      <c s="7" r="AG50"/>
      <c s="7" r="AH50"/>
      <c s="7" r="AI50"/>
    </row>
    <row customHeight="1" r="51" ht="12.75">
      <c s="4" r="A51">
        <v>33.0</v>
      </c>
      <c s="4" r="B51">
        <v>39.0</v>
      </c>
      <c t="s" s="4" r="C51">
        <v>511</v>
      </c>
      <c s="4" r="D51">
        <v>1.0</v>
      </c>
      <c t="s" s="4" r="E51">
        <v>512</v>
      </c>
      <c t="s" s="4" r="F51">
        <v>513</v>
      </c>
      <c t="s" s="4" r="H51">
        <v>514</v>
      </c>
      <c t="s" s="5" r="I51">
        <v>515</v>
      </c>
      <c s="6" r="J51">
        <v>48.0</v>
      </c>
      <c s="4" r="K51">
        <v>3.0</v>
      </c>
      <c t="s" s="4" r="L51">
        <v>516</v>
      </c>
      <c t="s" s="4" r="M51">
        <v>517</v>
      </c>
      <c t="s" s="4" r="N51">
        <v>518</v>
      </c>
      <c s="7" r="O51"/>
      <c s="7" r="R51"/>
      <c s="7" r="S51"/>
      <c s="7" r="T51"/>
      <c s="7" r="U51"/>
      <c s="7" r="X51"/>
      <c s="7" r="Y51"/>
      <c s="7" r="Z51"/>
      <c s="7" r="AA51"/>
      <c s="7" r="AB51"/>
      <c s="7" r="AC51"/>
      <c s="7" r="AD51"/>
      <c s="7" r="AE51"/>
      <c s="7" r="AF51"/>
      <c s="7" r="AG51"/>
      <c s="7" r="AH51"/>
      <c s="7" r="AI51"/>
    </row>
    <row customHeight="1" r="52" ht="12.75">
      <c s="4" r="A52">
        <v>33.0</v>
      </c>
      <c s="4" r="B52">
        <v>56.0</v>
      </c>
      <c t="s" s="4" r="C52">
        <v>519</v>
      </c>
      <c s="4" r="D52">
        <v>1.0</v>
      </c>
      <c t="s" s="4" r="E52">
        <v>520</v>
      </c>
      <c t="s" s="4" r="F52">
        <v>521</v>
      </c>
      <c s="45" r="G52"/>
      <c t="s" s="4" r="H52">
        <v>522</v>
      </c>
      <c t="s" s="5" r="I52">
        <v>523</v>
      </c>
      <c s="6" r="J52">
        <v>66.0</v>
      </c>
      <c s="4" r="K52">
        <v>7.0</v>
      </c>
      <c t="s" s="4" r="L52">
        <v>524</v>
      </c>
      <c t="s" s="4" r="M52">
        <v>525</v>
      </c>
      <c t="s" s="4" r="N52">
        <v>526</v>
      </c>
      <c s="7" r="O52"/>
      <c s="7" r="R52"/>
      <c s="7" r="S52"/>
      <c s="7" r="T52"/>
      <c s="7" r="U52"/>
      <c s="7" r="W52"/>
      <c s="7" r="X52"/>
      <c s="7" r="Y52"/>
      <c s="7" r="Z52"/>
      <c s="7" r="AA52"/>
      <c s="7" r="AB52"/>
      <c s="7" r="AC52"/>
      <c s="7" r="AD52"/>
      <c s="7" r="AE52"/>
      <c s="7" r="AF52"/>
      <c s="7" r="AG52"/>
      <c s="7" r="AH52"/>
      <c s="7" r="AI52"/>
    </row>
    <row customHeight="1" r="53" ht="12.75">
      <c s="4" r="A53">
        <v>33.0</v>
      </c>
      <c s="4" r="B53">
        <v>63.0</v>
      </c>
      <c t="s" s="4" r="C53">
        <v>527</v>
      </c>
      <c s="4" r="D53">
        <v>1.0</v>
      </c>
      <c t="s" s="4" r="E53">
        <v>528</v>
      </c>
      <c t="s" s="4" r="F53">
        <v>529</v>
      </c>
      <c t="s" s="4" r="H53">
        <v>530</v>
      </c>
      <c t="s" s="5" r="I53">
        <v>531</v>
      </c>
      <c s="6" r="J53">
        <v>62.0</v>
      </c>
      <c s="4" r="K53">
        <v>7.0</v>
      </c>
      <c t="s" s="4" r="L53">
        <v>532</v>
      </c>
      <c t="s" s="4" r="M53">
        <v>533</v>
      </c>
      <c t="s" s="4" r="N53">
        <v>534</v>
      </c>
      <c s="7" r="O53"/>
      <c s="7" r="R53"/>
      <c s="7" r="S53"/>
      <c s="7" r="T53"/>
      <c s="7" r="U53"/>
      <c s="7" r="V53"/>
      <c s="7" r="W53"/>
      <c s="7" r="X53"/>
      <c s="7" r="Y53"/>
      <c s="7" r="Z53"/>
      <c s="7" r="AA53"/>
      <c s="7" r="AB53"/>
      <c s="7" r="AC53"/>
      <c s="7" r="AD53"/>
      <c s="7" r="AE53"/>
      <c s="7" r="AF53"/>
      <c s="7" r="AG53"/>
      <c s="7" r="AH53"/>
      <c s="7" r="AI53"/>
    </row>
    <row customHeight="1" r="54" ht="12.75">
      <c s="4" r="A54">
        <v>33.0</v>
      </c>
      <c s="4" r="B54">
        <v>449.0</v>
      </c>
      <c t="s" s="4" r="C54">
        <v>535</v>
      </c>
      <c s="4" r="D54">
        <v>1.0</v>
      </c>
      <c t="s" s="4" r="E54">
        <v>536</v>
      </c>
      <c t="s" s="4" r="F54">
        <v>537</v>
      </c>
      <c t="s" s="4" r="H54">
        <v>538</v>
      </c>
      <c t="s" s="5" r="I54">
        <v>539</v>
      </c>
      <c s="6" r="J54">
        <v>62.0</v>
      </c>
      <c s="4" r="K54">
        <v>3.0</v>
      </c>
      <c t="s" s="4" r="L54">
        <v>540</v>
      </c>
      <c t="s" s="4" r="M54">
        <v>541</v>
      </c>
      <c t="s" s="4" r="N54">
        <v>542</v>
      </c>
      <c s="7" r="O54"/>
      <c s="7" r="R54"/>
      <c s="7" r="S54"/>
      <c s="7" r="T54"/>
      <c s="7" r="U54"/>
      <c s="7" r="V54"/>
      <c s="7" r="W54"/>
      <c s="7" r="X54"/>
      <c s="7" r="Y54"/>
      <c s="7" r="Z54"/>
      <c s="7" r="AA54"/>
      <c s="7" r="AB54"/>
      <c s="7" r="AC54"/>
      <c s="7" r="AD54"/>
      <c s="7" r="AE54"/>
      <c s="7" r="AF54"/>
      <c s="7" r="AG54"/>
      <c s="7" r="AH54"/>
      <c s="7" r="AI54"/>
    </row>
    <row customHeight="1" r="55" ht="12.75">
      <c s="4" r="A55">
        <v>33.0</v>
      </c>
      <c s="4" r="B55">
        <v>449.0</v>
      </c>
      <c t="s" s="4" r="C55">
        <v>543</v>
      </c>
      <c s="4" r="D55">
        <v>1.0</v>
      </c>
      <c t="s" s="4" r="E55">
        <v>544</v>
      </c>
      <c t="s" s="4" r="F55">
        <v>545</v>
      </c>
      <c t="s" s="4" r="G55">
        <v>546</v>
      </c>
      <c t="s" s="4" r="H55">
        <v>547</v>
      </c>
      <c t="s" s="5" r="I55">
        <v>548</v>
      </c>
      <c s="6" r="J55">
        <v>54.0</v>
      </c>
      <c s="4" r="K55">
        <v>3.0</v>
      </c>
      <c t="s" s="4" r="L55">
        <v>549</v>
      </c>
      <c t="s" s="4" r="M55">
        <v>550</v>
      </c>
      <c t="s" s="4" r="N55">
        <v>551</v>
      </c>
      <c s="7" r="O55"/>
      <c s="7" r="R55"/>
      <c s="7" r="S55"/>
      <c s="7" r="T55"/>
      <c s="7" r="U55"/>
      <c s="7" r="V55"/>
      <c s="7" r="W55"/>
      <c s="7" r="X55"/>
      <c s="7" r="Y55"/>
      <c s="7" r="Z55"/>
      <c s="7" r="AA55"/>
      <c s="7" r="AB55"/>
      <c s="7" r="AC55"/>
      <c s="7" r="AD55"/>
      <c s="7" r="AE55"/>
      <c s="7" r="AF55"/>
      <c s="7" r="AG55"/>
      <c s="7" r="AH55"/>
      <c s="7" r="AI55"/>
    </row>
    <row customHeight="1" r="56" ht="12.75">
      <c s="4" r="A56">
        <v>33.0</v>
      </c>
      <c s="4" r="B56">
        <v>249.0</v>
      </c>
      <c t="s" s="4" r="C56">
        <v>552</v>
      </c>
      <c s="4" r="D56">
        <v>1.0</v>
      </c>
      <c t="s" s="4" r="E56">
        <v>553</v>
      </c>
      <c t="s" s="4" r="F56">
        <v>554</v>
      </c>
      <c t="s" s="4" r="G56">
        <v>555</v>
      </c>
      <c t="s" s="4" r="H56">
        <v>556</v>
      </c>
      <c t="s" s="5" r="I56">
        <v>557</v>
      </c>
      <c s="6" r="J56">
        <v>49.0</v>
      </c>
      <c s="4" r="K56">
        <v>7.0</v>
      </c>
      <c t="s" s="4" r="L56">
        <v>558</v>
      </c>
      <c t="s" s="4" r="M56">
        <v>559</v>
      </c>
      <c t="s" s="4" r="N56">
        <v>560</v>
      </c>
      <c s="7" r="O56"/>
      <c s="7" r="R56"/>
      <c s="7" r="S56"/>
      <c s="7" r="T56"/>
      <c s="7" r="U56"/>
      <c s="7" r="V56"/>
      <c s="7" r="W56"/>
      <c s="7" r="X56"/>
      <c s="7" r="Y56"/>
      <c s="7" r="Z56"/>
      <c s="7" r="AA56"/>
      <c s="7" r="AB56"/>
      <c s="7" r="AC56"/>
      <c s="7" r="AD56"/>
      <c s="7" r="AE56"/>
      <c s="7" r="AF56"/>
      <c s="7" r="AG56"/>
      <c s="7" r="AH56"/>
      <c s="7" r="AI56"/>
    </row>
    <row customHeight="1" r="57" ht="12.75">
      <c s="4" r="A57">
        <v>33.0</v>
      </c>
      <c s="4" r="B57">
        <v>249.0</v>
      </c>
      <c t="s" s="4" r="C57">
        <v>561</v>
      </c>
      <c s="4" r="D57">
        <v>1.0</v>
      </c>
      <c t="s" s="4" r="E57">
        <v>562</v>
      </c>
      <c t="s" s="4" r="F57">
        <v>563</v>
      </c>
      <c t="s" s="4" r="H57">
        <v>564</v>
      </c>
      <c t="s" s="5" r="I57">
        <v>565</v>
      </c>
      <c s="6" r="J57">
        <v>71.0</v>
      </c>
      <c s="4" r="K57">
        <v>7.0</v>
      </c>
      <c t="s" s="4" r="L57">
        <v>566</v>
      </c>
      <c t="s" s="4" r="M57">
        <v>567</v>
      </c>
      <c t="s" s="4" r="N57">
        <v>568</v>
      </c>
      <c s="7" r="O57"/>
      <c s="7" r="R57"/>
      <c s="7" r="S57"/>
      <c s="7" r="T57"/>
      <c s="7" r="U57"/>
      <c s="7" r="V57"/>
      <c s="7" r="W57"/>
      <c s="7" r="X57"/>
      <c s="7" r="Y57"/>
      <c s="7" r="Z57"/>
      <c s="7" r="AA57"/>
      <c s="7" r="AB57"/>
      <c s="7" r="AC57"/>
      <c s="7" r="AD57"/>
      <c s="7" r="AE57"/>
      <c s="7" r="AF57"/>
      <c s="7" r="AG57"/>
      <c s="7" r="AH57"/>
      <c s="7" r="AI57"/>
    </row>
    <row customHeight="1" r="58" ht="12.75">
      <c s="4" r="A58">
        <v>33.0</v>
      </c>
      <c s="4" r="B58">
        <v>167.0</v>
      </c>
      <c t="s" s="4" r="C58">
        <v>569</v>
      </c>
      <c s="4" r="D58">
        <v>1.0</v>
      </c>
      <c t="s" s="4" r="E58">
        <v>570</v>
      </c>
      <c t="s" s="4" r="F58">
        <v>571</v>
      </c>
      <c t="s" s="4" r="G58">
        <v>572</v>
      </c>
      <c t="s" s="4" r="H58">
        <v>573</v>
      </c>
      <c t="s" s="5" r="I58">
        <v>574</v>
      </c>
      <c s="6" r="J58">
        <v>57.0</v>
      </c>
      <c s="4" r="K58">
        <v>3.0</v>
      </c>
      <c t="s" s="4" r="L58">
        <v>575</v>
      </c>
      <c t="s" s="4" r="M58">
        <v>576</v>
      </c>
      <c t="s" s="4" r="N58">
        <v>577</v>
      </c>
      <c s="7" r="O58"/>
      <c s="7" r="R58"/>
      <c s="7" r="S58"/>
      <c s="7" r="T58"/>
      <c s="7" r="U58"/>
      <c s="7" r="V58"/>
      <c s="7" r="W58"/>
      <c s="7" r="X58"/>
      <c s="7" r="Y58"/>
      <c s="7" r="Z58"/>
      <c s="7" r="AA58"/>
      <c s="7" r="AB58"/>
      <c s="7" r="AC58"/>
      <c s="7" r="AD58"/>
      <c s="7" r="AE58"/>
      <c s="7" r="AF58"/>
      <c s="7" r="AG58"/>
      <c s="7" r="AH58"/>
      <c s="7" r="AI58"/>
    </row>
    <row customHeight="1" r="59" ht="12.75">
      <c s="4" r="A59">
        <v>33.0</v>
      </c>
      <c s="4" r="B59">
        <v>522.0</v>
      </c>
      <c t="s" s="4" r="C59">
        <v>578</v>
      </c>
      <c s="4" r="D59">
        <v>1.0</v>
      </c>
      <c t="s" s="4" r="E59">
        <v>579</v>
      </c>
      <c t="s" s="4" r="F59">
        <v>580</v>
      </c>
      <c t="s" s="4" r="H59">
        <v>581</v>
      </c>
      <c t="s" s="5" r="I59">
        <v>582</v>
      </c>
      <c s="6" r="J59">
        <v>69.0</v>
      </c>
      <c s="4" r="K59">
        <v>7.0</v>
      </c>
      <c t="s" s="4" r="L59">
        <v>583</v>
      </c>
      <c t="s" s="4" r="M59">
        <v>584</v>
      </c>
      <c t="s" s="4" r="N59">
        <v>585</v>
      </c>
      <c s="7" r="O59"/>
      <c s="7" r="R59"/>
      <c s="7" r="S59"/>
      <c s="7" r="T59"/>
      <c s="7" r="U59"/>
      <c s="7" r="V59"/>
      <c s="7" r="W59"/>
      <c s="7" r="X59"/>
      <c s="7" r="Y59"/>
      <c s="7" r="Z59"/>
      <c s="7" r="AA59"/>
      <c s="7" r="AB59"/>
      <c s="7" r="AC59"/>
      <c s="7" r="AD59"/>
      <c s="7" r="AE59"/>
      <c s="7" r="AF59"/>
      <c s="7" r="AG59"/>
      <c s="7" r="AH59"/>
      <c s="7" r="AI59"/>
    </row>
    <row customHeight="1" r="60" ht="12.75">
      <c s="4" r="A60">
        <v>33.0</v>
      </c>
      <c s="4" r="B60">
        <v>63.0</v>
      </c>
      <c t="s" s="4" r="C60">
        <v>586</v>
      </c>
      <c s="4" r="D60">
        <v>1.0</v>
      </c>
      <c t="s" s="4" r="E60">
        <v>587</v>
      </c>
      <c t="s" s="4" r="F60">
        <v>588</v>
      </c>
      <c t="s" s="4" r="H60">
        <v>589</v>
      </c>
      <c t="s" s="5" r="I60">
        <v>590</v>
      </c>
      <c s="6" r="J60">
        <v>62.0</v>
      </c>
      <c s="4" r="K60">
        <v>3.0</v>
      </c>
      <c t="s" s="4" r="L60">
        <v>591</v>
      </c>
      <c t="s" s="4" r="M60">
        <v>592</v>
      </c>
      <c t="s" s="4" r="N60">
        <v>593</v>
      </c>
      <c s="7" r="O60"/>
      <c s="7" r="R60"/>
      <c s="7" r="S60"/>
      <c s="7" r="T60"/>
      <c s="7" r="U60"/>
      <c s="7" r="V60"/>
      <c s="7" r="W60"/>
      <c s="7" r="X60"/>
      <c s="7" r="Y60"/>
      <c s="7" r="Z60"/>
      <c s="7" r="AA60"/>
      <c s="7" r="AB60"/>
      <c s="7" r="AC60"/>
      <c s="7" r="AD60"/>
      <c s="7" r="AE60"/>
      <c s="7" r="AF60"/>
      <c s="7" r="AG60"/>
      <c s="7" r="AH60"/>
      <c s="7" r="AI60"/>
    </row>
    <row customHeight="1" r="61" ht="12.75">
      <c s="4" r="A61">
        <v>33.0</v>
      </c>
      <c s="4" r="B61">
        <v>32.0</v>
      </c>
      <c t="s" s="4" r="C61">
        <v>594</v>
      </c>
      <c s="4" r="D61">
        <v>1.0</v>
      </c>
      <c t="s" s="4" r="E61">
        <v>595</v>
      </c>
      <c t="s" s="4" r="F61">
        <v>596</v>
      </c>
      <c t="s" s="4" r="G61">
        <v>597</v>
      </c>
      <c t="s" s="4" r="H61">
        <v>598</v>
      </c>
      <c t="s" s="5" r="I61">
        <v>599</v>
      </c>
      <c s="6" r="J61">
        <v>72.0</v>
      </c>
      <c s="4" r="K61">
        <v>7.0</v>
      </c>
      <c t="s" s="4" r="L61">
        <v>600</v>
      </c>
      <c t="s" s="4" r="M61">
        <v>601</v>
      </c>
      <c t="s" s="4" r="N61">
        <v>602</v>
      </c>
      <c s="7" r="O61"/>
      <c s="7" r="R61"/>
      <c s="7" r="S61"/>
      <c s="7" r="T61"/>
      <c s="7" r="U61"/>
      <c s="7" r="V61"/>
      <c s="7" r="W61"/>
      <c s="7" r="X61"/>
      <c s="7" r="Y61"/>
      <c s="7" r="Z61"/>
      <c s="7" r="AA61"/>
      <c s="7" r="AB61"/>
      <c s="7" r="AC61"/>
      <c s="7" r="AD61"/>
      <c s="7" r="AE61"/>
      <c s="7" r="AF61"/>
      <c s="7" r="AG61"/>
      <c s="7" r="AH61"/>
      <c s="7" r="AI61"/>
    </row>
    <row customHeight="1" r="62" ht="12.75">
      <c s="4" r="A62">
        <v>33.0</v>
      </c>
      <c s="4" r="B62">
        <v>434.0</v>
      </c>
      <c t="s" s="4" r="C62">
        <v>603</v>
      </c>
      <c s="4" r="D62">
        <v>1.0</v>
      </c>
      <c t="s" s="4" r="E62">
        <v>604</v>
      </c>
      <c t="s" s="4" r="F62">
        <v>605</v>
      </c>
      <c t="s" s="4" r="G62">
        <v>606</v>
      </c>
      <c t="s" s="4" r="H62">
        <v>607</v>
      </c>
      <c t="s" s="5" r="I62">
        <v>608</v>
      </c>
      <c s="6" r="J62">
        <v>59.0</v>
      </c>
      <c s="4" r="K62">
        <v>3.0</v>
      </c>
      <c t="s" s="4" r="L62">
        <v>609</v>
      </c>
      <c t="s" s="4" r="M62">
        <v>610</v>
      </c>
      <c t="s" s="4" r="N62">
        <v>611</v>
      </c>
      <c s="7" r="O62"/>
      <c s="7" r="R62"/>
      <c s="7" r="S62"/>
      <c s="7" r="T62"/>
      <c s="7" r="U62"/>
      <c s="7" r="V62"/>
      <c s="7" r="W62"/>
      <c s="7" r="X62"/>
      <c s="7" r="Y62"/>
      <c s="7" r="Z62"/>
      <c s="7" r="AA62"/>
      <c s="7" r="AB62"/>
      <c s="7" r="AC62"/>
      <c s="7" r="AD62"/>
      <c s="7" r="AE62"/>
      <c s="7" r="AF62"/>
      <c s="7" r="AG62"/>
      <c s="7" r="AH62"/>
      <c s="7" r="AI62"/>
    </row>
    <row customHeight="1" r="63" ht="12.75">
      <c s="4" r="A63">
        <v>33.0</v>
      </c>
      <c s="4" r="B63">
        <v>63.0</v>
      </c>
      <c t="s" s="4" r="C63">
        <v>612</v>
      </c>
      <c s="4" r="D63">
        <v>1.0</v>
      </c>
      <c t="s" s="4" r="E63">
        <v>613</v>
      </c>
      <c t="s" s="4" r="F63">
        <v>614</v>
      </c>
      <c t="s" s="4" r="G63">
        <v>615</v>
      </c>
      <c t="s" s="4" r="H63">
        <v>616</v>
      </c>
      <c t="s" s="5" r="I63">
        <v>617</v>
      </c>
      <c s="6" r="J63">
        <v>65.0</v>
      </c>
      <c s="4" r="K63">
        <v>3.0</v>
      </c>
      <c t="s" s="4" r="L63">
        <v>618</v>
      </c>
      <c t="s" s="4" r="M63">
        <v>619</v>
      </c>
      <c t="s" s="4" r="N63">
        <v>620</v>
      </c>
      <c s="7" r="O63"/>
      <c s="7" r="R63"/>
      <c s="7" r="S63"/>
      <c s="7" r="T63"/>
      <c s="7" r="U63"/>
      <c s="7" r="V63"/>
      <c s="7" r="W63"/>
      <c s="7" r="X63"/>
      <c s="7" r="Y63"/>
      <c s="7" r="Z63"/>
      <c s="7" r="AA63"/>
      <c s="7" r="AB63"/>
      <c s="7" r="AC63"/>
      <c s="7" r="AD63"/>
      <c s="7" r="AE63"/>
      <c s="7" r="AF63"/>
      <c s="7" r="AG63"/>
      <c s="7" r="AH63"/>
      <c s="7" r="AI63"/>
    </row>
    <row customHeight="1" r="64" ht="12.75">
      <c s="4" r="A64">
        <v>33.0</v>
      </c>
      <c s="4" r="B64">
        <v>192.0</v>
      </c>
      <c t="s" s="4" r="C64">
        <v>621</v>
      </c>
      <c s="4" r="D64">
        <v>1.0</v>
      </c>
      <c t="s" s="4" r="E64">
        <v>622</v>
      </c>
      <c t="s" s="4" r="F64">
        <v>623</v>
      </c>
      <c t="s" s="4" r="H64">
        <v>624</v>
      </c>
      <c s="5" r="I64">
        <v>26221.0</v>
      </c>
      <c s="6" r="J64">
        <v>43.0</v>
      </c>
      <c s="4" r="K64">
        <v>3.0</v>
      </c>
      <c t="s" s="4" r="L64">
        <v>625</v>
      </c>
      <c t="s" s="4" r="M64">
        <v>626</v>
      </c>
      <c t="s" s="4" r="N64">
        <v>627</v>
      </c>
      <c s="7" r="O64"/>
      <c s="7" r="R64"/>
      <c s="7" r="W64"/>
      <c s="7" r="X64"/>
      <c s="7" r="Y64"/>
      <c s="7" r="Z64"/>
      <c s="7" r="AA64"/>
      <c s="7" r="AB64"/>
      <c s="7" r="AC64"/>
      <c s="7" r="AD64"/>
      <c s="7" r="AE64"/>
      <c s="7" r="AF64"/>
      <c s="7" r="AG64"/>
      <c s="7" r="AH64"/>
      <c s="7" r="AI64"/>
    </row>
    <row customHeight="1" r="65" ht="12.75">
      <c s="4" r="A65">
        <v>33.0</v>
      </c>
      <c s="4" r="B65">
        <v>4.0</v>
      </c>
      <c t="s" s="4" r="C65">
        <v>628</v>
      </c>
      <c s="4" r="D65">
        <v>1.0</v>
      </c>
      <c t="s" s="4" r="E65">
        <v>629</v>
      </c>
      <c t="s" s="4" r="F65">
        <v>630</v>
      </c>
      <c t="s" s="4" r="G65">
        <v>631</v>
      </c>
      <c t="s" s="4" r="H65">
        <v>632</v>
      </c>
      <c s="5" r="I65">
        <v>30358.0</v>
      </c>
      <c s="6" r="J65">
        <v>31.0</v>
      </c>
      <c s="4" r="K65">
        <v>5.0</v>
      </c>
      <c t="s" s="4" r="L65">
        <v>633</v>
      </c>
      <c t="s" s="4" r="M65">
        <v>634</v>
      </c>
      <c t="s" s="4" r="N65">
        <v>635</v>
      </c>
      <c s="7" r="O65"/>
      <c s="7" r="R65"/>
      <c s="7" r="W65"/>
      <c s="7" r="X65"/>
      <c s="7" r="Y65"/>
      <c s="7" r="Z65"/>
      <c s="7" r="AA65"/>
      <c s="7" r="AB65"/>
      <c s="7" r="AC65"/>
      <c s="7" r="AD65"/>
      <c s="7" r="AE65"/>
      <c s="7" r="AF65"/>
      <c s="7" r="AG65"/>
      <c s="7" r="AH65"/>
      <c s="7" r="AI65"/>
    </row>
    <row customHeight="1" r="66" ht="12.75">
      <c s="4" r="A66">
        <v>33.0</v>
      </c>
      <c s="4" r="B66">
        <v>63.0</v>
      </c>
      <c t="s" s="4" r="C66">
        <v>636</v>
      </c>
      <c s="4" r="D66">
        <v>1.0</v>
      </c>
      <c t="s" s="4" r="E66">
        <v>637</v>
      </c>
      <c t="s" s="4" r="F66">
        <v>638</v>
      </c>
      <c t="s" s="4" r="H66">
        <v>639</v>
      </c>
      <c t="s" s="5" r="I66">
        <v>640</v>
      </c>
      <c s="6" r="J66">
        <v>53.0</v>
      </c>
      <c s="4" r="K66">
        <v>3.0</v>
      </c>
      <c t="s" s="4" r="L66">
        <v>641</v>
      </c>
      <c t="s" s="4" r="M66">
        <v>642</v>
      </c>
      <c t="s" s="4" r="N66">
        <v>643</v>
      </c>
      <c s="7" r="O66"/>
      <c s="4" r="P66"/>
      <c s="60" r="Q66"/>
      <c s="7" r="R66"/>
      <c s="4" r="S66"/>
      <c s="4" r="T66"/>
      <c s="7" r="W66"/>
      <c s="7" r="X66"/>
      <c s="7" r="Y66"/>
      <c s="7" r="Z66"/>
      <c s="7" r="AA66"/>
      <c s="7" r="AB66"/>
      <c s="7" r="AC66"/>
      <c s="7" r="AD66"/>
      <c s="7" r="AE66"/>
      <c s="7" r="AF66"/>
      <c s="7" r="AG66"/>
      <c s="7" r="AH66"/>
      <c s="7" r="AI66"/>
    </row>
    <row customHeight="1" r="67" ht="12.75">
      <c s="4" r="A67">
        <v>33.0</v>
      </c>
      <c s="4" r="B67">
        <v>281.0</v>
      </c>
      <c t="s" s="4" r="C67">
        <v>644</v>
      </c>
      <c s="4" r="D67">
        <v>1.0</v>
      </c>
      <c t="s" s="4" r="E67">
        <v>645</v>
      </c>
      <c t="s" s="4" r="F67">
        <v>646</v>
      </c>
      <c s="45" r="G67"/>
      <c t="s" s="4" r="H67">
        <v>647</v>
      </c>
      <c t="s" s="5" r="I67">
        <v>648</v>
      </c>
      <c s="6" r="J67">
        <v>52.0</v>
      </c>
      <c s="4" r="K67">
        <v>5.0</v>
      </c>
      <c t="s" s="4" r="L67">
        <v>649</v>
      </c>
      <c t="s" s="4" r="M67">
        <v>650</v>
      </c>
      <c t="s" s="4" r="N67">
        <v>651</v>
      </c>
      <c s="7" r="O67"/>
      <c s="4" r="P67"/>
      <c s="60" r="Q67"/>
      <c s="7" r="R67"/>
      <c s="7" r="S67"/>
      <c s="7" r="T67"/>
      <c s="7" r="U67"/>
      <c s="7" r="V67"/>
      <c s="7" r="W67"/>
      <c s="7" r="X67"/>
      <c s="7" r="Y67"/>
      <c s="7" r="Z67"/>
      <c s="7" r="AA67"/>
      <c s="7" r="AB67"/>
      <c s="7" r="AC67"/>
      <c s="7" r="AD67"/>
      <c s="7" r="AE67"/>
      <c s="7" r="AF67"/>
      <c s="7" r="AG67"/>
      <c s="7" r="AH67"/>
      <c s="7" r="AI67"/>
    </row>
    <row customHeight="1" r="68" ht="12.75">
      <c s="4" r="A68">
        <v>33.0</v>
      </c>
      <c s="4" r="B68">
        <v>63.0</v>
      </c>
      <c t="s" s="4" r="C68">
        <v>652</v>
      </c>
      <c s="4" r="D68">
        <v>1.0</v>
      </c>
      <c t="s" s="4" r="E68">
        <v>653</v>
      </c>
      <c t="s" s="4" r="F68">
        <v>654</v>
      </c>
      <c t="s" s="4" r="H68">
        <v>655</v>
      </c>
      <c s="5" r="I68">
        <v>29973.0</v>
      </c>
      <c s="6" r="J68">
        <v>32.0</v>
      </c>
      <c s="4" r="K68">
        <v>3.0</v>
      </c>
      <c t="s" s="4" r="L68">
        <v>656</v>
      </c>
      <c t="s" s="4" r="M68">
        <v>657</v>
      </c>
      <c t="s" s="4" r="N68">
        <v>658</v>
      </c>
      <c s="7" r="O68"/>
      <c s="4" r="P68"/>
      <c s="61" r="Q68"/>
      <c s="7" r="R68"/>
      <c s="7" r="S68"/>
      <c s="7" r="T68"/>
      <c s="7" r="U68"/>
      <c s="7" r="V68"/>
      <c s="7" r="W68"/>
      <c s="7" r="X68"/>
      <c s="7" r="Y68"/>
      <c s="7" r="Z68"/>
      <c s="7" r="AA68"/>
      <c s="7" r="AB68"/>
      <c s="7" r="AC68"/>
      <c s="7" r="AD68"/>
      <c s="7" r="AE68"/>
      <c s="7" r="AF68"/>
      <c s="7" r="AG68"/>
      <c s="7" r="AH68"/>
      <c s="7" r="AI68"/>
    </row>
    <row customHeight="1" r="69" ht="12.75">
      <c s="4" r="A69">
        <v>33.0</v>
      </c>
      <c s="4" r="B69">
        <v>63.0</v>
      </c>
      <c t="s" s="4" r="C69">
        <v>659</v>
      </c>
      <c s="4" r="D69">
        <v>1.0</v>
      </c>
      <c t="s" s="4" r="E69">
        <v>660</v>
      </c>
      <c t="s" s="4" r="F69">
        <v>661</v>
      </c>
      <c t="s" s="4" r="H69">
        <v>662</v>
      </c>
      <c t="s" s="5" r="I69">
        <v>663</v>
      </c>
      <c s="6" r="J69">
        <v>48.0</v>
      </c>
      <c s="4" r="K69">
        <v>8.0</v>
      </c>
      <c t="s" s="4" r="L69">
        <v>664</v>
      </c>
      <c t="s" s="4" r="M69">
        <v>665</v>
      </c>
      <c t="s" s="4" r="N69">
        <v>666</v>
      </c>
      <c s="7" r="O69"/>
      <c s="4" r="P69"/>
      <c s="61" r="Q69"/>
      <c s="7" r="R69"/>
      <c s="62" r="S69"/>
      <c s="63" r="T69"/>
      <c s="63" r="U69"/>
      <c s="63" r="V69"/>
      <c s="63" r="W69"/>
      <c s="63" r="X69"/>
      <c s="63" r="Y69"/>
      <c s="63" r="Z69"/>
      <c s="63" r="AA69"/>
      <c s="7" r="AB69"/>
      <c s="7" r="AC69"/>
      <c s="7" r="AD69"/>
      <c s="7" r="AE69"/>
      <c s="7" r="AF69"/>
      <c s="7" r="AG69"/>
      <c s="7" r="AH69"/>
      <c s="7" r="AI69"/>
    </row>
    <row customHeight="1" r="70" ht="12.75">
      <c s="4" r="A70">
        <v>33.0</v>
      </c>
      <c s="4" r="B70">
        <v>281.0</v>
      </c>
      <c t="s" s="4" r="C70">
        <v>667</v>
      </c>
      <c s="4" r="D70">
        <v>1.0</v>
      </c>
      <c t="s" s="4" r="E70">
        <v>668</v>
      </c>
      <c t="s" s="4" r="F70">
        <v>669</v>
      </c>
      <c t="s" s="4" r="H70">
        <v>670</v>
      </c>
      <c t="s" s="5" r="I70">
        <v>671</v>
      </c>
      <c s="6" r="J70">
        <v>49.0</v>
      </c>
      <c s="4" r="K70">
        <v>3.0</v>
      </c>
      <c t="s" s="4" r="L70">
        <v>672</v>
      </c>
      <c t="s" s="4" r="M70">
        <v>673</v>
      </c>
      <c t="s" s="4" r="N70">
        <v>674</v>
      </c>
      <c s="7" r="O70"/>
      <c s="4" r="P70"/>
      <c s="61" r="Q70"/>
      <c s="7" r="R70"/>
      <c s="7" r="AB70"/>
      <c s="7" r="AC70"/>
      <c s="7" r="AD70"/>
      <c s="7" r="AE70"/>
      <c s="7" r="AF70"/>
      <c s="7" r="AG70"/>
      <c s="7" r="AH70"/>
      <c s="7" r="AI70"/>
    </row>
    <row customHeight="1" r="71" ht="12.75">
      <c s="4" r="A71">
        <v>33.0</v>
      </c>
      <c s="4" r="B71">
        <v>119.0</v>
      </c>
      <c t="s" s="4" r="C71">
        <v>675</v>
      </c>
      <c s="4" r="D71">
        <v>1.0</v>
      </c>
      <c t="s" s="4" r="E71">
        <v>676</v>
      </c>
      <c t="s" s="4" r="F71">
        <v>677</v>
      </c>
      <c t="s" s="4" r="H71">
        <v>678</v>
      </c>
      <c t="s" s="5" r="I71">
        <v>679</v>
      </c>
      <c s="6" r="J71">
        <v>53.0</v>
      </c>
      <c s="4" r="K71">
        <v>3.0</v>
      </c>
      <c t="s" s="4" r="L71">
        <v>680</v>
      </c>
      <c t="s" s="4" r="M71">
        <v>681</v>
      </c>
      <c t="s" s="4" r="N71">
        <v>682</v>
      </c>
      <c s="7" r="O71"/>
      <c s="4" r="P71"/>
      <c s="61" r="Q71"/>
      <c s="7" r="R71"/>
      <c s="7" r="AB71"/>
      <c s="7" r="AC71"/>
      <c s="7" r="AD71"/>
      <c s="7" r="AE71"/>
      <c s="7" r="AF71"/>
      <c s="7" r="AG71"/>
      <c s="7" r="AH71"/>
      <c s="7" r="AI71"/>
    </row>
    <row customHeight="1" r="72" ht="12.75">
      <c s="4" r="A72">
        <v>33.0</v>
      </c>
      <c s="4" r="B72">
        <v>63.0</v>
      </c>
      <c t="s" s="4" r="C72">
        <v>683</v>
      </c>
      <c s="4" r="D72">
        <v>1.0</v>
      </c>
      <c t="s" s="4" r="E72">
        <v>684</v>
      </c>
      <c t="s" s="4" r="F72">
        <v>685</v>
      </c>
      <c t="s" s="4" r="H72">
        <v>686</v>
      </c>
      <c t="s" s="5" r="I72">
        <v>687</v>
      </c>
      <c s="6" r="J72">
        <v>54.0</v>
      </c>
      <c s="4" r="K72">
        <v>3.0</v>
      </c>
      <c t="s" s="4" r="L72">
        <v>688</v>
      </c>
      <c t="s" s="4" r="M72">
        <v>689</v>
      </c>
      <c t="s" s="4" r="N72">
        <v>690</v>
      </c>
      <c s="7" r="O72"/>
      <c s="4" r="P72"/>
      <c s="61" r="Q72"/>
      <c s="7" r="R72"/>
      <c s="7" r="AB72"/>
      <c s="7" r="AC72"/>
      <c s="7" r="AD72"/>
      <c s="7" r="AE72"/>
      <c s="7" r="AF72"/>
      <c s="7" r="AG72"/>
      <c s="7" r="AH72"/>
      <c s="7" r="AI72"/>
    </row>
    <row customHeight="1" r="73" ht="12.75">
      <c s="4" r="A73">
        <v>33.0</v>
      </c>
      <c s="4" r="B73">
        <v>63.0</v>
      </c>
      <c t="s" s="4" r="C73">
        <v>691</v>
      </c>
      <c s="4" r="D73">
        <v>1.0</v>
      </c>
      <c t="s" s="4" r="E73">
        <v>692</v>
      </c>
      <c t="s" s="4" r="F73">
        <v>693</v>
      </c>
      <c s="45" r="G73"/>
      <c t="s" s="4" r="H73">
        <v>694</v>
      </c>
      <c s="5" r="I73">
        <v>28238.0</v>
      </c>
      <c s="6" r="J73">
        <v>37.0</v>
      </c>
      <c s="4" r="K73">
        <v>3.0</v>
      </c>
      <c t="s" s="4" r="L73">
        <v>695</v>
      </c>
      <c t="s" s="4" r="M73">
        <v>696</v>
      </c>
      <c t="s" s="4" r="N73">
        <v>697</v>
      </c>
      <c s="7" r="O73"/>
      <c s="4" r="P73"/>
      <c s="61" r="Q73"/>
      <c s="7" r="R73"/>
      <c s="7" r="AB73"/>
      <c s="7" r="AC73"/>
      <c s="7" r="AD73"/>
      <c s="7" r="AE73"/>
      <c s="7" r="AF73"/>
      <c s="7" r="AG73"/>
      <c s="7" r="AH73"/>
      <c s="7" r="AI73"/>
    </row>
    <row customHeight="1" r="74" ht="12.75">
      <c s="4" r="A74">
        <v>33.0</v>
      </c>
      <c s="4" r="B74">
        <v>550.0</v>
      </c>
      <c t="s" s="4" r="C74">
        <v>698</v>
      </c>
      <c s="4" r="D74">
        <v>1.0</v>
      </c>
      <c t="s" s="4" r="E74">
        <v>699</v>
      </c>
      <c t="s" s="4" r="F74">
        <v>700</v>
      </c>
      <c s="45" r="G74"/>
      <c t="s" s="4" r="H74">
        <v>701</v>
      </c>
      <c t="s" s="5" r="I74">
        <v>702</v>
      </c>
      <c s="6" r="J74">
        <v>66.0</v>
      </c>
      <c s="4" r="K74">
        <v>7.0</v>
      </c>
      <c t="s" s="4" r="L74">
        <v>703</v>
      </c>
      <c t="s" s="4" r="M74">
        <v>704</v>
      </c>
      <c t="s" s="4" r="N74">
        <v>705</v>
      </c>
      <c s="7" r="O74"/>
      <c s="4" r="P74"/>
      <c s="61" r="Q74"/>
      <c s="63" r="R74"/>
      <c s="7" r="AB74"/>
      <c s="7" r="AC74"/>
      <c s="7" r="AD74"/>
      <c s="7" r="AE74"/>
      <c s="7" r="AF74"/>
      <c s="7" r="AG74"/>
      <c s="7" r="AH74"/>
      <c s="7" r="AI74"/>
    </row>
    <row customHeight="1" r="75" ht="12.75">
      <c s="4" r="A75">
        <v>33.0</v>
      </c>
      <c s="4" r="B75">
        <v>119.0</v>
      </c>
      <c t="s" s="4" r="C75">
        <v>706</v>
      </c>
      <c s="4" r="D75">
        <v>1.0</v>
      </c>
      <c t="s" s="4" r="E75">
        <v>707</v>
      </c>
      <c t="s" s="4" r="F75">
        <v>708</v>
      </c>
      <c t="s" s="4" r="H75">
        <v>709</v>
      </c>
      <c t="s" s="5" r="I75">
        <v>710</v>
      </c>
      <c s="6" r="J75">
        <v>64.0</v>
      </c>
      <c s="4" r="K75">
        <v>7.0</v>
      </c>
      <c t="s" s="4" r="L75">
        <v>711</v>
      </c>
      <c t="s" s="4" r="M75">
        <v>712</v>
      </c>
      <c t="s" s="4" r="N75">
        <v>713</v>
      </c>
      <c s="7" r="O75"/>
      <c s="4" r="P75"/>
      <c s="61" r="Q75"/>
      <c s="63" r="R75"/>
      <c s="7" r="AB75"/>
      <c s="7" r="AC75"/>
      <c s="7" r="AD75"/>
      <c s="7" r="AE75"/>
      <c s="7" r="AF75"/>
      <c s="7" r="AG75"/>
      <c s="7" r="AH75"/>
      <c s="7" r="AI75"/>
    </row>
    <row customHeight="1" r="76" ht="12.75">
      <c s="4" r="A76">
        <v>33.0</v>
      </c>
      <c s="4" r="B76">
        <v>487.0</v>
      </c>
      <c t="s" s="4" r="C76">
        <v>714</v>
      </c>
      <c s="4" r="D76">
        <v>1.0</v>
      </c>
      <c t="s" s="4" r="E76">
        <v>715</v>
      </c>
      <c t="s" s="4" r="F76">
        <v>716</v>
      </c>
      <c t="s" s="4" r="G76">
        <v>717</v>
      </c>
      <c t="s" s="4" r="H76">
        <v>718</v>
      </c>
      <c t="s" s="5" r="I76">
        <v>719</v>
      </c>
      <c s="6" r="J76">
        <v>68.0</v>
      </c>
      <c s="4" r="K76">
        <v>7.0</v>
      </c>
      <c t="s" s="4" r="L76">
        <v>720</v>
      </c>
      <c t="s" s="4" r="M76">
        <v>721</v>
      </c>
      <c t="s" s="4" r="N76">
        <v>722</v>
      </c>
      <c s="7" r="O76"/>
      <c s="4" r="P76"/>
      <c s="61" r="Q76"/>
      <c s="63" r="R76"/>
      <c s="7" r="AB76"/>
      <c s="7" r="AC76"/>
      <c s="7" r="AD76"/>
      <c s="7" r="AE76"/>
      <c s="7" r="AF76"/>
      <c s="7" r="AG76"/>
      <c s="7" r="AH76"/>
      <c s="7" r="AI76"/>
    </row>
    <row customHeight="1" r="77" ht="12.75">
      <c s="4" r="A77">
        <v>33.0</v>
      </c>
      <c s="4" r="B77">
        <v>3.0</v>
      </c>
      <c t="s" s="4" r="C77">
        <v>723</v>
      </c>
      <c s="4" r="D77">
        <v>1.0</v>
      </c>
      <c t="s" s="4" r="E77">
        <v>724</v>
      </c>
      <c t="s" s="4" r="F77">
        <v>725</v>
      </c>
      <c t="s" s="4" r="G77">
        <v>726</v>
      </c>
      <c t="s" s="4" r="H77">
        <v>727</v>
      </c>
      <c t="s" s="5" r="I77">
        <v>728</v>
      </c>
      <c s="6" r="J77">
        <v>59.0</v>
      </c>
      <c s="4" r="K77">
        <v>3.0</v>
      </c>
      <c t="s" s="4" r="L77">
        <v>729</v>
      </c>
      <c t="s" s="4" r="M77">
        <v>730</v>
      </c>
      <c t="s" s="4" r="N77">
        <v>731</v>
      </c>
      <c s="7" r="O77"/>
      <c s="4" r="P77"/>
      <c s="61" r="Q77"/>
      <c s="63" r="R77"/>
      <c s="7" r="AB77"/>
      <c s="7" r="AC77"/>
      <c s="7" r="AD77"/>
      <c s="7" r="AE77"/>
      <c s="7" r="AF77"/>
      <c s="7" r="AG77"/>
      <c s="7" r="AH77"/>
      <c s="7" r="AI77"/>
    </row>
    <row customHeight="1" r="78" ht="12.75">
      <c s="4" r="A78">
        <v>33.0</v>
      </c>
      <c s="4" r="B78">
        <v>63.0</v>
      </c>
      <c t="s" s="4" r="C78">
        <v>732</v>
      </c>
      <c s="4" r="D78">
        <v>1.0</v>
      </c>
      <c t="s" s="4" r="E78">
        <v>733</v>
      </c>
      <c t="s" s="4" r="F78">
        <v>734</v>
      </c>
      <c t="s" s="4" r="G78">
        <v>735</v>
      </c>
      <c t="s" s="4" r="H78">
        <v>736</v>
      </c>
      <c t="s" s="5" r="I78">
        <v>737</v>
      </c>
      <c s="6" r="J78">
        <v>62.0</v>
      </c>
      <c s="4" r="K78">
        <v>2.0</v>
      </c>
      <c t="s" s="4" r="L78">
        <v>738</v>
      </c>
      <c t="s" s="4" r="M78">
        <v>739</v>
      </c>
      <c t="s" s="4" r="N78">
        <v>740</v>
      </c>
      <c s="7" r="O78"/>
      <c s="4" r="P78"/>
      <c s="61" r="Q78"/>
      <c s="63" r="R78"/>
      <c s="7" r="AB78"/>
      <c s="7" r="AC78"/>
      <c s="7" r="AD78"/>
      <c s="7" r="AE78"/>
      <c s="7" r="AF78"/>
      <c s="7" r="AG78"/>
      <c s="7" r="AH78"/>
      <c s="7" r="AI78"/>
    </row>
    <row customHeight="1" r="79" ht="12.75">
      <c s="4" r="A79">
        <v>33.0</v>
      </c>
      <c s="4" r="B79">
        <v>192.0</v>
      </c>
      <c t="s" s="4" r="C79">
        <v>741</v>
      </c>
      <c s="4" r="D79">
        <v>1.0</v>
      </c>
      <c t="s" s="4" r="E79">
        <v>742</v>
      </c>
      <c t="s" s="4" r="F79">
        <v>743</v>
      </c>
      <c t="s" s="4" r="G79">
        <v>744</v>
      </c>
      <c t="s" s="4" r="H79">
        <v>745</v>
      </c>
      <c t="s" s="5" r="I79">
        <v>746</v>
      </c>
      <c s="6" r="J79">
        <v>62.0</v>
      </c>
      <c s="4" r="K79">
        <v>3.0</v>
      </c>
      <c t="s" s="4" r="L79">
        <v>747</v>
      </c>
      <c t="s" s="4" r="M79">
        <v>748</v>
      </c>
      <c t="s" s="4" r="N79">
        <v>749</v>
      </c>
      <c s="7" r="O79"/>
      <c s="4" r="P79"/>
      <c s="61" r="Q79"/>
      <c s="63" r="R79"/>
      <c s="7" r="AB79"/>
      <c s="7" r="AC79"/>
      <c s="7" r="AD79"/>
      <c s="7" r="AE79"/>
      <c s="7" r="AF79"/>
      <c s="7" r="AG79"/>
      <c s="7" r="AH79"/>
      <c s="7" r="AI79"/>
    </row>
    <row customHeight="1" r="80" ht="12.75">
      <c s="4" r="A80">
        <v>33.0</v>
      </c>
      <c s="4" r="B80">
        <v>273.0</v>
      </c>
      <c t="s" s="4" r="C80">
        <v>750</v>
      </c>
      <c s="4" r="D80">
        <v>1.0</v>
      </c>
      <c t="s" s="4" r="E80">
        <v>751</v>
      </c>
      <c t="s" s="4" r="F80">
        <v>752</v>
      </c>
      <c t="s" s="4" r="G80">
        <v>753</v>
      </c>
      <c t="s" s="4" r="H80">
        <v>754</v>
      </c>
      <c t="s" s="5" r="I80">
        <v>755</v>
      </c>
      <c s="6" r="J80">
        <v>63.0</v>
      </c>
      <c s="4" r="K80">
        <v>7.0</v>
      </c>
      <c t="s" s="4" r="L80">
        <v>756</v>
      </c>
      <c t="s" s="4" r="M80">
        <v>757</v>
      </c>
      <c t="s" s="4" r="N80">
        <v>758</v>
      </c>
      <c s="7" r="O80"/>
      <c s="4" r="P80"/>
      <c s="61" r="Q80"/>
      <c s="63" r="R80"/>
      <c s="7" r="AB80"/>
      <c s="7" r="AC80"/>
      <c s="7" r="AD80"/>
      <c s="7" r="AE80"/>
      <c s="7" r="AF80"/>
      <c s="7" r="AG80"/>
      <c s="7" r="AH80"/>
      <c s="7" r="AI80"/>
    </row>
    <row customHeight="1" r="81" ht="12.75">
      <c s="4" r="A81">
        <v>33.0</v>
      </c>
      <c s="4" r="B81">
        <v>550.0</v>
      </c>
      <c t="s" s="4" r="C81">
        <v>759</v>
      </c>
      <c s="4" r="D81">
        <v>1.0</v>
      </c>
      <c t="s" s="4" r="E81">
        <v>760</v>
      </c>
      <c t="s" s="4" r="F81">
        <v>761</v>
      </c>
      <c s="45" r="G81"/>
      <c t="s" s="4" r="H81">
        <v>762</v>
      </c>
      <c s="5" r="I81">
        <v>26936.0</v>
      </c>
      <c s="6" r="J81">
        <v>41.0</v>
      </c>
      <c s="4" r="K81">
        <v>3.0</v>
      </c>
      <c t="s" s="4" r="L81">
        <v>763</v>
      </c>
      <c t="s" s="4" r="M81">
        <v>764</v>
      </c>
      <c t="s" s="4" r="N81">
        <v>765</v>
      </c>
      <c s="7" r="O81"/>
      <c s="4" r="P81"/>
      <c s="61" r="Q81"/>
      <c s="63" r="R81"/>
      <c s="7" r="AB81"/>
      <c s="7" r="AC81"/>
      <c s="7" r="AD81"/>
      <c s="7" r="AE81"/>
      <c s="7" r="AF81"/>
      <c s="7" r="AG81"/>
      <c s="7" r="AH81"/>
      <c s="7" r="AI81"/>
    </row>
    <row customHeight="1" r="82" ht="12.75">
      <c s="4" r="A82">
        <v>33.0</v>
      </c>
      <c s="4" r="B82">
        <v>63.0</v>
      </c>
      <c t="s" s="4" r="C82">
        <v>766</v>
      </c>
      <c s="4" r="D82">
        <v>1.0</v>
      </c>
      <c t="s" s="4" r="E82">
        <v>767</v>
      </c>
      <c t="s" s="4" r="F82">
        <v>768</v>
      </c>
      <c t="s" s="4" r="H82">
        <v>769</v>
      </c>
      <c t="s" s="5" r="I82">
        <v>770</v>
      </c>
      <c s="6" r="J82">
        <v>67.0</v>
      </c>
      <c s="4" r="K82">
        <v>3.0</v>
      </c>
      <c t="s" s="4" r="L82">
        <v>771</v>
      </c>
      <c t="s" s="4" r="M82">
        <v>772</v>
      </c>
      <c t="s" s="4" r="N82">
        <v>773</v>
      </c>
      <c s="7" r="O82"/>
      <c s="4" r="P82"/>
      <c s="61" r="Q82"/>
      <c s="63" r="R82"/>
      <c s="7" r="AB82"/>
      <c s="7" r="AC82"/>
      <c s="7" r="AD82"/>
      <c s="7" r="AE82"/>
      <c s="7" r="AF82"/>
      <c s="7" r="AG82"/>
      <c s="7" r="AH82"/>
      <c s="7" r="AI82"/>
    </row>
    <row customHeight="1" r="83" ht="12.75">
      <c s="4" r="A83">
        <v>33.0</v>
      </c>
      <c s="4" r="B83">
        <v>249.0</v>
      </c>
      <c t="s" s="4" r="C83">
        <v>774</v>
      </c>
      <c s="4" r="D83">
        <v>1.0</v>
      </c>
      <c t="s" s="4" r="E83">
        <v>775</v>
      </c>
      <c t="s" s="4" r="F83">
        <v>776</v>
      </c>
      <c t="s" s="4" r="H83">
        <v>777</v>
      </c>
      <c t="s" s="5" r="I83">
        <v>778</v>
      </c>
      <c s="6" r="J83">
        <v>69.0</v>
      </c>
      <c s="4" r="K83">
        <v>7.0</v>
      </c>
      <c t="s" s="4" r="L83">
        <v>779</v>
      </c>
      <c t="s" s="4" r="M83">
        <v>780</v>
      </c>
      <c t="s" s="4" r="N83">
        <v>781</v>
      </c>
      <c s="7" r="O83"/>
      <c s="4" r="P83"/>
      <c s="61" r="Q83"/>
      <c s="64" r="R83"/>
      <c s="7" r="AB83"/>
      <c s="7" r="AC83"/>
      <c s="7" r="AD83"/>
      <c s="7" r="AE83"/>
      <c s="7" r="AF83"/>
      <c s="7" r="AG83"/>
      <c s="7" r="AH83"/>
      <c s="7" r="AI83"/>
    </row>
    <row customHeight="1" r="84" ht="12.75">
      <c s="4" r="A84">
        <v>33.0</v>
      </c>
      <c s="4" r="B84">
        <v>63.0</v>
      </c>
      <c t="s" s="4" r="C84">
        <v>782</v>
      </c>
      <c s="4" r="D84">
        <v>1.0</v>
      </c>
      <c t="s" s="4" r="E84">
        <v>783</v>
      </c>
      <c t="s" s="4" r="F84">
        <v>784</v>
      </c>
      <c t="s" s="4" r="H84">
        <v>785</v>
      </c>
      <c t="s" s="5" r="I84">
        <v>786</v>
      </c>
      <c s="6" r="J84">
        <v>46.0</v>
      </c>
      <c s="4" r="K84">
        <v>8.0</v>
      </c>
      <c t="s" s="4" r="L84">
        <v>787</v>
      </c>
      <c t="s" s="4" r="M84">
        <v>788</v>
      </c>
      <c t="s" s="4" r="N84">
        <v>789</v>
      </c>
      <c s="7" r="O84"/>
      <c s="4" r="P84"/>
      <c s="61" r="Q84"/>
      <c s="63" r="R84"/>
      <c s="7" r="AB84"/>
      <c s="7" r="AC84"/>
      <c s="7" r="AD84"/>
      <c s="7" r="AE84"/>
      <c s="7" r="AF84"/>
      <c s="7" r="AG84"/>
      <c s="7" r="AH84"/>
      <c s="7" r="AI84"/>
    </row>
    <row customHeight="1" r="85" ht="12.75">
      <c s="4" r="A85">
        <v>33.0</v>
      </c>
      <c s="4" r="B85">
        <v>63.0</v>
      </c>
      <c t="s" s="4" r="C85">
        <v>790</v>
      </c>
      <c s="4" r="D85">
        <v>1.0</v>
      </c>
      <c t="s" s="4" r="E85">
        <v>791</v>
      </c>
      <c t="s" s="4" r="F85">
        <v>792</v>
      </c>
      <c t="s" s="4" r="H85">
        <v>793</v>
      </c>
      <c t="s" s="5" r="I85">
        <v>794</v>
      </c>
      <c s="6" r="J85">
        <v>58.0</v>
      </c>
      <c s="4" r="K85">
        <v>3.0</v>
      </c>
      <c t="s" s="4" r="L85">
        <v>795</v>
      </c>
      <c t="s" s="4" r="M85">
        <v>796</v>
      </c>
      <c t="s" s="4" r="N85">
        <v>797</v>
      </c>
      <c s="7" r="O85"/>
      <c s="4" r="P85"/>
      <c s="61" r="Q85"/>
      <c s="7" r="R85"/>
      <c s="7" r="S85"/>
      <c s="7" r="T85"/>
      <c s="7" r="U85"/>
      <c s="7" r="V85"/>
      <c s="7" r="W85"/>
      <c s="7" r="X85"/>
      <c s="7" r="Y85"/>
      <c s="7" r="Z85"/>
      <c s="7" r="AA85"/>
      <c s="7" r="AB85"/>
      <c s="7" r="AC85"/>
      <c s="7" r="AD85"/>
      <c s="7" r="AE85"/>
      <c s="7" r="AF85"/>
      <c s="7" r="AG85"/>
      <c s="7" r="AH85"/>
      <c s="7" r="AI85"/>
    </row>
    <row customHeight="1" r="86" ht="12.75">
      <c s="4" r="A86">
        <v>33.0</v>
      </c>
      <c s="4" r="B86">
        <v>63.0</v>
      </c>
      <c t="s" s="4" r="C86">
        <v>798</v>
      </c>
      <c s="4" r="D86">
        <v>1.0</v>
      </c>
      <c t="s" s="4" r="E86">
        <v>799</v>
      </c>
      <c t="s" s="4" r="F86">
        <v>800</v>
      </c>
      <c t="s" s="4" r="H86">
        <v>801</v>
      </c>
      <c t="s" s="5" r="I86">
        <v>802</v>
      </c>
      <c s="6" r="J86">
        <v>45.0</v>
      </c>
      <c s="4" r="K86">
        <v>3.0</v>
      </c>
      <c t="s" s="4" r="L86">
        <v>803</v>
      </c>
      <c t="s" s="4" r="M86">
        <v>804</v>
      </c>
      <c t="s" s="4" r="N86">
        <v>805</v>
      </c>
      <c s="7" r="O86"/>
      <c s="4" r="P86"/>
      <c s="61" r="Q86"/>
      <c s="7" r="R86"/>
      <c s="7" r="S86"/>
      <c s="7" r="T86"/>
      <c s="7" r="U86"/>
      <c s="7" r="V86"/>
      <c s="7" r="W86"/>
      <c s="7" r="X86"/>
      <c s="7" r="Y86"/>
      <c s="7" r="Z86"/>
      <c s="7" r="AA86"/>
      <c s="7" r="AB86"/>
      <c s="7" r="AC86"/>
      <c s="7" r="AD86"/>
      <c s="7" r="AE86"/>
      <c s="7" r="AF86"/>
      <c s="7" r="AG86"/>
      <c s="7" r="AH86"/>
      <c s="7" r="AI86"/>
    </row>
    <row customHeight="1" r="87" ht="12.75">
      <c s="4" r="A87">
        <v>33.0</v>
      </c>
      <c s="4" r="B87">
        <v>39.0</v>
      </c>
      <c t="s" s="4" r="C87">
        <v>806</v>
      </c>
      <c s="4" r="D87">
        <v>1.0</v>
      </c>
      <c t="s" s="4" r="E87">
        <v>807</v>
      </c>
      <c t="s" s="4" r="F87">
        <v>808</v>
      </c>
      <c t="s" s="4" r="G87">
        <v>809</v>
      </c>
      <c t="s" s="4" r="H87">
        <v>810</v>
      </c>
      <c t="s" s="5" r="I87">
        <v>811</v>
      </c>
      <c s="6" r="J87">
        <v>66.0</v>
      </c>
      <c s="4" r="K87">
        <v>3.0</v>
      </c>
      <c t="s" s="4" r="L87">
        <v>812</v>
      </c>
      <c t="s" s="4" r="M87">
        <v>813</v>
      </c>
      <c t="s" s="4" r="N87">
        <v>814</v>
      </c>
      <c s="7" r="O87"/>
      <c s="4" r="P87"/>
      <c s="65" r="Q87"/>
      <c s="7" r="R87"/>
      <c s="7" r="S87"/>
      <c s="7" r="T87"/>
      <c s="7" r="U87"/>
      <c s="7" r="V87"/>
      <c s="7" r="W87"/>
      <c s="7" r="X87"/>
      <c s="7" r="Y87"/>
      <c s="7" r="Z87"/>
      <c s="7" r="AA87"/>
      <c s="7" r="AB87"/>
      <c s="7" r="AC87"/>
      <c s="7" r="AD87"/>
      <c s="7" r="AE87"/>
      <c s="7" r="AF87"/>
      <c s="7" r="AG87"/>
      <c s="7" r="AH87"/>
      <c s="7" r="AI87"/>
    </row>
    <row customHeight="1" r="88" ht="12.75">
      <c s="4" r="A88">
        <v>33.0</v>
      </c>
      <c s="4" r="B88">
        <v>3.0</v>
      </c>
      <c t="s" s="4" r="C88">
        <v>815</v>
      </c>
      <c s="4" r="D88">
        <v>1.0</v>
      </c>
      <c t="s" s="4" r="E88">
        <v>816</v>
      </c>
      <c t="s" s="4" r="F88">
        <v>817</v>
      </c>
      <c t="s" s="4" r="H88">
        <v>818</v>
      </c>
      <c t="s" s="5" r="I88">
        <v>819</v>
      </c>
      <c s="6" r="J88">
        <v>61.0</v>
      </c>
      <c s="4" r="K88">
        <v>3.0</v>
      </c>
      <c t="s" s="4" r="L88">
        <v>820</v>
      </c>
      <c t="s" s="4" r="M88">
        <v>821</v>
      </c>
      <c t="s" s="4" r="N88">
        <v>822</v>
      </c>
      <c s="7" r="O88"/>
      <c s="4" r="P88"/>
      <c s="65" r="Q88"/>
      <c s="7" r="R88"/>
      <c s="7" r="S88"/>
      <c s="7" r="T88"/>
      <c s="7" r="U88"/>
      <c s="7" r="V88"/>
      <c s="7" r="W88"/>
      <c s="7" r="X88"/>
      <c s="7" r="Y88"/>
      <c s="7" r="Z88"/>
      <c s="7" r="AA88"/>
      <c s="7" r="AB88"/>
      <c s="7" r="AC88"/>
      <c s="7" r="AD88"/>
      <c s="7" r="AE88"/>
      <c s="7" r="AF88"/>
      <c s="7" r="AG88"/>
      <c s="7" r="AH88"/>
      <c s="7" r="AI88"/>
    </row>
    <row customHeight="1" r="89" ht="12.75">
      <c s="4" r="A89">
        <v>33.0</v>
      </c>
      <c s="4" r="B89">
        <v>69.0</v>
      </c>
      <c t="s" s="4" r="C89">
        <v>823</v>
      </c>
      <c s="4" r="D89">
        <v>1.0</v>
      </c>
      <c t="s" s="4" r="E89">
        <v>824</v>
      </c>
      <c t="s" s="4" r="F89">
        <v>825</v>
      </c>
      <c t="s" s="4" r="G89">
        <v>826</v>
      </c>
      <c t="s" s="4" r="H89">
        <v>827</v>
      </c>
      <c t="s" s="5" r="I89">
        <v>828</v>
      </c>
      <c s="6" r="J89">
        <v>63.0</v>
      </c>
      <c s="4" r="K89">
        <v>3.0</v>
      </c>
      <c t="s" s="4" r="L89">
        <v>829</v>
      </c>
      <c t="s" s="4" r="M89">
        <v>830</v>
      </c>
      <c t="s" s="4" r="N89">
        <v>831</v>
      </c>
      <c s="7" r="O89"/>
      <c s="4" r="P89"/>
      <c s="65" r="Q89"/>
      <c s="7" r="R89"/>
      <c s="7" r="S89"/>
      <c s="7" r="T89"/>
      <c s="7" r="U89"/>
      <c s="7" r="V89"/>
      <c s="7" r="W89"/>
      <c s="7" r="X89"/>
      <c s="7" r="Y89"/>
      <c s="7" r="Z89"/>
      <c s="7" r="AA89"/>
      <c s="7" r="AB89"/>
      <c s="7" r="AC89"/>
      <c s="7" r="AD89"/>
      <c s="7" r="AE89"/>
      <c s="7" r="AF89"/>
      <c s="7" r="AG89"/>
      <c s="7" r="AH89"/>
      <c s="7" r="AI89"/>
    </row>
    <row customHeight="1" r="90" ht="12.75">
      <c s="4" r="A90">
        <v>33.0</v>
      </c>
      <c s="4" r="B90">
        <v>550.0</v>
      </c>
      <c t="s" s="4" r="C90">
        <v>832</v>
      </c>
      <c s="4" r="D90">
        <v>1.0</v>
      </c>
      <c t="s" s="4" r="E90">
        <v>833</v>
      </c>
      <c t="s" s="4" r="F90">
        <v>834</v>
      </c>
      <c t="s" s="4" r="G90">
        <v>835</v>
      </c>
      <c t="s" s="4" r="H90">
        <v>836</v>
      </c>
      <c t="s" s="5" r="I90">
        <v>837</v>
      </c>
      <c s="6" r="J90">
        <v>61.0</v>
      </c>
      <c s="4" r="K90">
        <v>4.0</v>
      </c>
      <c t="s" s="4" r="L90">
        <v>838</v>
      </c>
      <c t="s" s="4" r="M90">
        <v>839</v>
      </c>
      <c t="s" s="4" r="N90">
        <v>840</v>
      </c>
      <c s="7" r="O90"/>
      <c s="4" r="P90"/>
      <c s="65" r="Q90"/>
      <c s="7" r="R90"/>
      <c s="7" r="S90"/>
      <c s="7" r="T90"/>
      <c s="7" r="U90"/>
      <c s="7" r="V90"/>
      <c s="7" r="W90"/>
      <c s="7" r="X90"/>
      <c s="7" r="Y90"/>
      <c s="7" r="Z90"/>
      <c s="7" r="AA90"/>
      <c s="7" r="AB90"/>
      <c s="7" r="AC90"/>
      <c s="7" r="AD90"/>
      <c s="7" r="AE90"/>
      <c s="7" r="AF90"/>
      <c s="7" r="AG90"/>
      <c s="7" r="AH90"/>
      <c s="7" r="AI90"/>
    </row>
    <row customHeight="1" r="91" ht="12.75">
      <c s="4" r="A91">
        <v>33.0</v>
      </c>
      <c s="4" r="B91">
        <v>63.0</v>
      </c>
      <c t="s" s="4" r="C91">
        <v>841</v>
      </c>
      <c s="4" r="D91">
        <v>1.0</v>
      </c>
      <c t="s" s="4" r="E91">
        <v>842</v>
      </c>
      <c t="s" s="4" r="F91">
        <v>843</v>
      </c>
      <c t="s" s="4" r="H91">
        <v>844</v>
      </c>
      <c t="s" s="5" r="I91">
        <v>845</v>
      </c>
      <c s="6" r="J91">
        <v>58.0</v>
      </c>
      <c s="4" r="K91">
        <v>4.0</v>
      </c>
      <c t="s" s="4" r="L91">
        <v>846</v>
      </c>
      <c t="s" s="4" r="M91">
        <v>847</v>
      </c>
      <c t="s" s="4" r="N91">
        <v>848</v>
      </c>
      <c s="7" r="O91"/>
      <c s="4" r="P91"/>
      <c s="60" r="Q91"/>
      <c s="7" r="R91"/>
      <c s="7" r="S91"/>
      <c s="7" r="T91"/>
      <c s="7" r="U91"/>
      <c s="7" r="V91"/>
      <c s="7" r="W91"/>
      <c s="7" r="X91"/>
      <c s="7" r="Y91"/>
      <c s="7" r="Z91"/>
      <c s="7" r="AA91"/>
      <c s="7" r="AB91"/>
      <c s="7" r="AC91"/>
      <c s="7" r="AD91"/>
      <c s="7" r="AE91"/>
      <c s="7" r="AF91"/>
      <c s="7" r="AG91"/>
      <c s="7" r="AH91"/>
      <c s="7" r="AI91"/>
    </row>
    <row customHeight="1" r="92" ht="12.75">
      <c s="4" r="A92">
        <v>33.0</v>
      </c>
      <c s="4" r="B92">
        <v>63.0</v>
      </c>
      <c t="s" s="4" r="C92">
        <v>849</v>
      </c>
      <c s="4" r="D92">
        <v>1.0</v>
      </c>
      <c t="s" s="4" r="E92">
        <v>850</v>
      </c>
      <c t="s" s="4" r="F92">
        <v>851</v>
      </c>
      <c t="s" s="4" r="H92">
        <v>852</v>
      </c>
      <c t="s" s="5" r="I92">
        <v>853</v>
      </c>
      <c s="6" r="J92">
        <v>59.0</v>
      </c>
      <c s="4" r="K92">
        <v>3.0</v>
      </c>
      <c t="s" s="4" r="L92">
        <v>854</v>
      </c>
      <c t="s" s="4" r="M92">
        <v>855</v>
      </c>
      <c t="s" s="4" r="N92">
        <v>856</v>
      </c>
      <c s="7" r="O92"/>
      <c s="7" r="P92"/>
      <c s="61" r="Q92"/>
      <c s="7" r="R92"/>
      <c s="7" r="S92"/>
      <c s="7" r="T92"/>
      <c s="7" r="U92"/>
      <c s="7" r="V92"/>
      <c s="7" r="W92"/>
      <c s="7" r="X92"/>
      <c s="7" r="Y92"/>
      <c s="7" r="Z92"/>
      <c s="7" r="AA92"/>
      <c s="7" r="AB92"/>
      <c s="7" r="AC92"/>
      <c s="7" r="AD92"/>
      <c s="7" r="AE92"/>
      <c s="7" r="AF92"/>
      <c s="7" r="AG92"/>
      <c s="7" r="AH92"/>
      <c s="7" r="AI92"/>
    </row>
    <row customHeight="1" r="93" ht="12.75">
      <c s="4" r="A93">
        <v>33.0</v>
      </c>
      <c s="4" r="B93">
        <v>63.0</v>
      </c>
      <c t="s" s="4" r="C93">
        <v>857</v>
      </c>
      <c s="4" r="D93">
        <v>1.0</v>
      </c>
      <c t="s" s="4" r="E93">
        <v>858</v>
      </c>
      <c t="s" s="4" r="F93">
        <v>859</v>
      </c>
      <c t="s" s="4" r="H93">
        <v>860</v>
      </c>
      <c t="s" s="5" r="I93">
        <v>861</v>
      </c>
      <c s="6" r="J93">
        <v>63.0</v>
      </c>
      <c s="4" r="K93">
        <v>2.0</v>
      </c>
      <c t="s" s="4" r="L93">
        <v>862</v>
      </c>
      <c t="s" s="4" r="M93">
        <v>863</v>
      </c>
      <c t="s" s="4" r="N93">
        <v>864</v>
      </c>
      <c s="7" r="O93"/>
      <c s="7" r="P93"/>
      <c s="61" r="Q93"/>
      <c s="7" r="R93"/>
      <c s="7" r="S93"/>
      <c s="7" r="T93"/>
      <c s="7" r="U93"/>
      <c s="7" r="V93"/>
      <c s="7" r="W93"/>
      <c s="7" r="X93"/>
      <c s="7" r="Y93"/>
      <c s="7" r="Z93"/>
      <c s="7" r="AA93"/>
      <c s="7" r="AB93"/>
      <c s="7" r="AC93"/>
      <c s="7" r="AD93"/>
      <c s="7" r="AE93"/>
      <c s="7" r="AF93"/>
      <c s="7" r="AG93"/>
      <c s="7" r="AH93"/>
      <c s="7" r="AI93"/>
    </row>
    <row customHeight="1" r="94" ht="12.75">
      <c s="4" r="A94">
        <v>33.0</v>
      </c>
      <c s="4" r="B94">
        <v>63.0</v>
      </c>
      <c t="s" s="4" r="C94">
        <v>865</v>
      </c>
      <c s="4" r="D94">
        <v>1.0</v>
      </c>
      <c t="s" s="4" r="E94">
        <v>866</v>
      </c>
      <c t="s" s="4" r="F94">
        <v>867</v>
      </c>
      <c s="45" r="G94"/>
      <c t="s" s="4" r="H94">
        <v>868</v>
      </c>
      <c t="s" s="5" r="I94">
        <v>869</v>
      </c>
      <c s="6" r="J94">
        <v>48.0</v>
      </c>
      <c s="4" r="K94">
        <v>8.0</v>
      </c>
      <c t="s" s="4" r="L94">
        <v>870</v>
      </c>
      <c t="s" s="4" r="M94">
        <v>871</v>
      </c>
      <c t="s" s="4" r="N94">
        <v>872</v>
      </c>
      <c s="7" r="O94"/>
      <c s="7" r="P94"/>
      <c s="61" r="Q94"/>
      <c s="7" r="R94"/>
      <c s="7" r="S94"/>
      <c s="7" r="T94"/>
      <c s="7" r="U94"/>
      <c s="7" r="V94"/>
      <c s="7" r="W94"/>
      <c s="7" r="X94"/>
      <c s="7" r="Y94"/>
      <c s="7" r="Z94"/>
      <c s="7" r="AA94"/>
      <c s="7" r="AB94"/>
      <c s="7" r="AC94"/>
      <c s="7" r="AD94"/>
      <c s="7" r="AE94"/>
      <c s="7" r="AF94"/>
      <c s="7" r="AG94"/>
      <c s="7" r="AH94"/>
      <c s="7" r="AI94"/>
    </row>
    <row customHeight="1" r="95" ht="12.75">
      <c s="4" r="A95">
        <v>33.0</v>
      </c>
      <c s="4" r="B95">
        <v>162.0</v>
      </c>
      <c t="s" s="4" r="C95">
        <v>873</v>
      </c>
      <c s="4" r="D95">
        <v>1.0</v>
      </c>
      <c t="s" s="4" r="E95">
        <v>874</v>
      </c>
      <c t="s" s="4" r="F95">
        <v>875</v>
      </c>
      <c t="s" s="4" r="H95">
        <v>876</v>
      </c>
      <c t="s" s="5" r="I95">
        <v>877</v>
      </c>
      <c s="6" r="J95">
        <v>62.0</v>
      </c>
      <c s="4" r="K95">
        <v>7.0</v>
      </c>
      <c t="s" s="4" r="L95">
        <v>878</v>
      </c>
      <c t="s" s="4" r="M95">
        <v>879</v>
      </c>
      <c t="s" s="4" r="N95">
        <v>880</v>
      </c>
      <c s="7" r="O95"/>
      <c s="7" r="P95"/>
      <c s="61" r="Q95"/>
      <c s="7" r="R95"/>
      <c s="7" r="S95"/>
      <c s="7" r="T95"/>
      <c s="7" r="U95"/>
      <c s="7" r="V95"/>
      <c s="7" r="W95"/>
      <c s="7" r="X95"/>
      <c s="7" r="Y95"/>
      <c s="7" r="Z95"/>
      <c s="7" r="AA95"/>
      <c s="7" r="AB95"/>
      <c s="7" r="AC95"/>
      <c s="7" r="AD95"/>
      <c s="7" r="AE95"/>
      <c s="7" r="AF95"/>
      <c s="7" r="AG95"/>
      <c s="7" r="AH95"/>
      <c s="7" r="AI95"/>
    </row>
    <row customHeight="1" r="96" ht="12.75">
      <c s="4" r="A96">
        <v>33.0</v>
      </c>
      <c s="4" r="B96">
        <v>449.0</v>
      </c>
      <c t="s" s="4" r="C96">
        <v>881</v>
      </c>
      <c s="4" r="D96">
        <v>1.0</v>
      </c>
      <c t="s" s="4" r="E96">
        <v>882</v>
      </c>
      <c t="s" s="4" r="F96">
        <v>883</v>
      </c>
      <c s="45" r="G96"/>
      <c t="s" s="4" r="H96">
        <v>884</v>
      </c>
      <c t="s" s="5" r="I96">
        <v>885</v>
      </c>
      <c s="6" r="J96">
        <v>68.0</v>
      </c>
      <c s="4" r="K96">
        <v>7.0</v>
      </c>
      <c t="s" s="4" r="L96">
        <v>886</v>
      </c>
      <c t="s" s="4" r="M96">
        <v>887</v>
      </c>
      <c t="s" s="4" r="N96">
        <v>888</v>
      </c>
      <c s="7" r="O96"/>
      <c s="7" r="P96"/>
      <c s="61" r="Q96"/>
      <c s="7" r="R96"/>
      <c s="7" r="S96"/>
      <c s="7" r="T96"/>
      <c s="7" r="U96"/>
      <c s="7" r="V96"/>
      <c s="7" r="W96"/>
      <c s="7" r="X96"/>
      <c s="7" r="Y96"/>
      <c s="7" r="Z96"/>
      <c s="7" r="AA96"/>
      <c s="7" r="AB96"/>
      <c s="7" r="AC96"/>
      <c s="7" r="AD96"/>
      <c s="7" r="AE96"/>
      <c s="7" r="AF96"/>
      <c s="7" r="AG96"/>
      <c s="7" r="AH96"/>
      <c s="7" r="AI96"/>
    </row>
    <row customHeight="1" r="97" ht="12.75">
      <c s="4" r="A97">
        <v>33.0</v>
      </c>
      <c s="4" r="B97">
        <v>63.0</v>
      </c>
      <c t="s" s="4" r="C97">
        <v>889</v>
      </c>
      <c s="4" r="D97">
        <v>1.0</v>
      </c>
      <c t="s" s="4" r="E97">
        <v>890</v>
      </c>
      <c t="s" s="4" r="F97">
        <v>891</v>
      </c>
      <c t="s" s="4" r="H97">
        <v>892</v>
      </c>
      <c s="5" r="I97">
        <v>32183.0</v>
      </c>
      <c s="6" r="J97">
        <v>26.0</v>
      </c>
      <c s="4" r="K97">
        <v>3.0</v>
      </c>
      <c t="s" s="4" r="L97">
        <v>893</v>
      </c>
      <c t="s" s="4" r="M97">
        <v>894</v>
      </c>
      <c t="s" s="4" r="N97">
        <v>895</v>
      </c>
      <c s="7" r="O97"/>
      <c s="7" r="P97"/>
      <c s="61" r="Q97"/>
      <c s="7" r="R97"/>
      <c s="7" r="S97"/>
      <c s="7" r="T97"/>
      <c s="7" r="U97"/>
      <c s="7" r="V97"/>
      <c s="7" r="W97"/>
      <c s="7" r="X97"/>
      <c s="7" r="Y97"/>
      <c s="7" r="Z97"/>
      <c s="7" r="AA97"/>
      <c s="7" r="AB97"/>
      <c s="7" r="AC97"/>
      <c s="7" r="AD97"/>
      <c s="7" r="AE97"/>
      <c s="7" r="AF97"/>
      <c s="7" r="AG97"/>
      <c s="7" r="AH97"/>
      <c s="7" r="AI97"/>
    </row>
    <row customHeight="1" r="98" ht="12.75">
      <c s="4" r="A98">
        <v>33.0</v>
      </c>
      <c s="4" r="B98">
        <v>63.0</v>
      </c>
      <c t="s" s="4" r="C98">
        <v>896</v>
      </c>
      <c s="4" r="D98">
        <v>1.0</v>
      </c>
      <c t="s" s="4" r="E98">
        <v>897</v>
      </c>
      <c t="s" s="4" r="F98">
        <v>898</v>
      </c>
      <c t="s" s="4" r="H98">
        <v>899</v>
      </c>
      <c t="s" s="5" r="I98">
        <v>900</v>
      </c>
      <c s="6" r="J98">
        <v>62.0</v>
      </c>
      <c s="4" r="K98">
        <v>2.0</v>
      </c>
      <c t="s" s="4" r="L98">
        <v>901</v>
      </c>
      <c t="s" s="4" r="M98">
        <v>902</v>
      </c>
      <c t="s" s="4" r="N98">
        <v>903</v>
      </c>
      <c s="7" r="O98"/>
      <c s="7" r="P98"/>
      <c s="61" r="Q98"/>
      <c s="7" r="R98"/>
      <c s="7" r="S98"/>
      <c s="7" r="T98"/>
      <c s="7" r="U98"/>
      <c s="7" r="V98"/>
      <c s="7" r="W98"/>
      <c s="7" r="X98"/>
      <c s="7" r="Y98"/>
      <c s="7" r="Z98"/>
      <c s="7" r="AA98"/>
      <c s="7" r="AB98"/>
      <c s="7" r="AC98"/>
      <c s="7" r="AD98"/>
      <c s="7" r="AE98"/>
      <c s="7" r="AF98"/>
      <c s="7" r="AG98"/>
      <c s="7" r="AH98"/>
      <c s="7" r="AI98"/>
    </row>
    <row customHeight="1" r="99" ht="12.75">
      <c s="4" r="A99">
        <v>33.0</v>
      </c>
      <c s="4" r="B99">
        <v>281.0</v>
      </c>
      <c t="s" s="4" r="C99">
        <v>904</v>
      </c>
      <c s="4" r="D99">
        <v>1.0</v>
      </c>
      <c t="s" s="4" r="E99">
        <v>905</v>
      </c>
      <c t="s" s="4" r="F99">
        <v>906</v>
      </c>
      <c t="s" s="4" r="H99">
        <v>907</v>
      </c>
      <c t="s" s="5" r="I99">
        <v>908</v>
      </c>
      <c s="6" r="J99">
        <v>58.0</v>
      </c>
      <c s="4" r="K99">
        <v>3.0</v>
      </c>
      <c t="s" s="4" r="L99">
        <v>909</v>
      </c>
      <c t="s" s="4" r="M99">
        <v>910</v>
      </c>
      <c t="s" s="4" r="N99">
        <v>911</v>
      </c>
      <c s="7" r="O99"/>
      <c s="7" r="P99"/>
      <c s="61" r="Q99"/>
      <c s="7" r="R99"/>
      <c s="7" r="S99"/>
      <c s="7" r="T99"/>
      <c s="7" r="U99"/>
      <c s="7" r="V99"/>
      <c s="7" r="W99"/>
      <c s="7" r="X99"/>
      <c s="7" r="Y99"/>
      <c s="7" r="Z99"/>
      <c s="7" r="AA99"/>
      <c s="7" r="AB99"/>
      <c s="7" r="AC99"/>
      <c s="7" r="AD99"/>
      <c s="7" r="AE99"/>
      <c s="7" r="AF99"/>
      <c s="7" r="AG99"/>
      <c s="7" r="AH99"/>
      <c s="7" r="AI99"/>
    </row>
    <row customHeight="1" r="100" ht="12.75">
      <c s="4" r="A100">
        <v>33.0</v>
      </c>
      <c s="4" r="B100">
        <v>281.0</v>
      </c>
      <c t="s" s="4" r="C100">
        <v>912</v>
      </c>
      <c s="4" r="D100">
        <v>1.0</v>
      </c>
      <c t="s" s="4" r="E100">
        <v>913</v>
      </c>
      <c t="s" s="4" r="F100">
        <v>914</v>
      </c>
      <c t="s" s="4" r="H100">
        <v>915</v>
      </c>
      <c t="s" s="5" r="I100">
        <v>916</v>
      </c>
      <c s="6" r="J100">
        <v>53.0</v>
      </c>
      <c s="4" r="K100">
        <v>2.0</v>
      </c>
      <c t="s" s="4" r="L100">
        <v>917</v>
      </c>
      <c t="s" s="4" r="M100">
        <v>918</v>
      </c>
      <c t="s" s="4" r="N100">
        <v>919</v>
      </c>
      <c s="7" r="O100"/>
      <c s="7" r="P100"/>
      <c s="61" r="Q100"/>
      <c s="7" r="R100"/>
      <c s="7" r="S100"/>
      <c s="7" r="T100"/>
      <c s="7" r="U100"/>
      <c s="7" r="V100"/>
      <c s="7" r="W100"/>
      <c s="7" r="X100"/>
      <c s="7" r="Y100"/>
      <c s="7" r="Z100"/>
      <c s="7" r="AA100"/>
      <c s="7" r="AB100"/>
      <c s="7" r="AC100"/>
      <c s="7" r="AD100"/>
      <c s="7" r="AE100"/>
      <c s="7" r="AF100"/>
      <c s="7" r="AG100"/>
      <c s="7" r="AH100"/>
      <c s="7" r="AI100"/>
    </row>
    <row customHeight="1" r="101" ht="12.75">
      <c s="4" r="A101">
        <v>33.0</v>
      </c>
      <c s="4" r="B101">
        <v>281.0</v>
      </c>
      <c t="s" s="4" r="C101">
        <v>920</v>
      </c>
      <c s="4" r="D101">
        <v>1.0</v>
      </c>
      <c t="s" s="4" r="E101">
        <v>921</v>
      </c>
      <c t="s" s="4" r="F101">
        <v>922</v>
      </c>
      <c t="s" s="4" r="H101">
        <v>923</v>
      </c>
      <c t="s" s="5" r="I101">
        <v>924</v>
      </c>
      <c s="6" r="J101">
        <v>55.0</v>
      </c>
      <c s="4" r="K101">
        <v>3.0</v>
      </c>
      <c t="s" s="4" r="L101">
        <v>925</v>
      </c>
      <c t="s" s="4" r="M101">
        <v>926</v>
      </c>
      <c t="s" s="4" r="N101">
        <v>927</v>
      </c>
      <c s="7" r="O101"/>
      <c s="7" r="P101"/>
      <c s="61" r="Q101"/>
      <c s="7" r="R101"/>
      <c s="7" r="S101"/>
      <c s="7" r="T101"/>
      <c s="7" r="U101"/>
      <c s="7" r="V101"/>
      <c s="7" r="W101"/>
      <c s="7" r="X101"/>
      <c s="7" r="Y101"/>
      <c s="7" r="Z101"/>
      <c s="7" r="AA101"/>
      <c s="7" r="AB101"/>
      <c s="7" r="AC101"/>
      <c s="7" r="AD101"/>
      <c s="7" r="AE101"/>
      <c s="7" r="AF101"/>
      <c s="7" r="AG101"/>
      <c s="7" r="AH101"/>
      <c s="7" r="AI101"/>
    </row>
    <row customHeight="1" r="102" ht="12.75">
      <c s="4" r="A102">
        <v>33.0</v>
      </c>
      <c s="4" r="B102">
        <v>56.0</v>
      </c>
      <c t="s" s="4" r="C102">
        <v>928</v>
      </c>
      <c s="4" r="D102">
        <v>1.0</v>
      </c>
      <c t="s" s="4" r="E102">
        <v>929</v>
      </c>
      <c t="s" s="4" r="F102">
        <v>930</v>
      </c>
      <c t="s" s="4" r="G102">
        <v>931</v>
      </c>
      <c t="s" s="4" r="H102">
        <v>932</v>
      </c>
      <c s="5" r="I102">
        <v>26244.0</v>
      </c>
      <c s="6" r="J102">
        <v>43.0</v>
      </c>
      <c s="4" r="K102">
        <v>3.0</v>
      </c>
      <c t="s" s="4" r="L102">
        <v>933</v>
      </c>
      <c t="s" s="4" r="M102">
        <v>934</v>
      </c>
      <c t="s" s="4" r="N102">
        <v>935</v>
      </c>
      <c s="7" r="O102"/>
      <c s="7" r="P102"/>
      <c s="61" r="Q102"/>
      <c s="7" r="R102"/>
      <c s="7" r="S102"/>
      <c s="7" r="T102"/>
      <c s="7" r="U102"/>
      <c s="7" r="V102"/>
      <c s="7" r="W102"/>
      <c s="7" r="X102"/>
      <c s="7" r="Y102"/>
      <c s="7" r="Z102"/>
      <c s="7" r="AA102"/>
      <c s="7" r="AB102"/>
      <c s="7" r="AC102"/>
      <c s="7" r="AD102"/>
      <c s="7" r="AE102"/>
      <c s="7" r="AF102"/>
      <c s="7" r="AG102"/>
      <c s="7" r="AH102"/>
      <c s="7" r="AI102"/>
    </row>
    <row customHeight="1" r="103" ht="12.75">
      <c s="4" r="A103">
        <v>33.0</v>
      </c>
      <c s="4" r="B103">
        <v>63.0</v>
      </c>
      <c t="s" s="4" r="C103">
        <v>936</v>
      </c>
      <c s="4" r="D103">
        <v>1.0</v>
      </c>
      <c t="s" s="4" r="E103">
        <v>937</v>
      </c>
      <c t="s" s="4" r="F103">
        <v>938</v>
      </c>
      <c t="s" s="4" r="H103">
        <v>939</v>
      </c>
      <c t="s" s="5" r="I103">
        <v>940</v>
      </c>
      <c s="6" r="J103">
        <v>47.0</v>
      </c>
      <c s="4" r="K103">
        <v>3.0</v>
      </c>
      <c t="s" s="4" r="L103">
        <v>941</v>
      </c>
      <c t="s" s="4" r="M103">
        <v>942</v>
      </c>
      <c t="s" s="4" r="N103">
        <v>943</v>
      </c>
      <c s="7" r="O103"/>
      <c s="7" r="P103"/>
      <c s="61" r="Q103"/>
      <c s="7" r="R103"/>
      <c s="7" r="S103"/>
      <c s="7" r="T103"/>
      <c s="7" r="U103"/>
      <c s="7" r="V103"/>
      <c s="7" r="W103"/>
      <c s="7" r="X103"/>
      <c s="7" r="Y103"/>
      <c s="7" r="Z103"/>
      <c s="7" r="AA103"/>
      <c s="7" r="AB103"/>
      <c s="7" r="AC103"/>
      <c s="7" r="AD103"/>
      <c s="7" r="AE103"/>
      <c s="7" r="AF103"/>
      <c s="7" r="AG103"/>
      <c s="7" r="AH103"/>
      <c s="7" r="AI103"/>
    </row>
    <row customHeight="1" r="104" ht="12.75">
      <c s="4" r="A104">
        <v>33.0</v>
      </c>
      <c s="4" r="B104">
        <v>63.0</v>
      </c>
      <c t="s" s="4" r="C104">
        <v>944</v>
      </c>
      <c s="4" r="D104">
        <v>1.0</v>
      </c>
      <c t="s" s="4" r="E104">
        <v>945</v>
      </c>
      <c t="s" s="4" r="F104">
        <v>946</v>
      </c>
      <c t="s" s="4" r="H104">
        <v>947</v>
      </c>
      <c s="5" r="I104">
        <v>25975.0</v>
      </c>
      <c s="6" r="J104">
        <v>43.0</v>
      </c>
      <c s="4" r="K104">
        <v>2.0</v>
      </c>
      <c t="s" s="4" r="L104">
        <v>948</v>
      </c>
      <c t="s" s="4" r="M104">
        <v>949</v>
      </c>
      <c t="s" s="4" r="N104">
        <v>950</v>
      </c>
      <c s="7" r="O104"/>
      <c s="7" r="P104"/>
      <c s="61" r="Q104"/>
      <c s="7" r="R104"/>
      <c s="7" r="S104"/>
      <c s="7" r="T104"/>
      <c s="7" r="U104"/>
      <c s="7" r="V104"/>
      <c s="7" r="W104"/>
      <c s="7" r="X104"/>
      <c s="7" r="Y104"/>
      <c s="7" r="Z104"/>
      <c s="7" r="AA104"/>
      <c s="7" r="AB104"/>
      <c s="7" r="AC104"/>
      <c s="7" r="AD104"/>
      <c s="7" r="AE104"/>
      <c s="7" r="AF104"/>
      <c s="7" r="AG104"/>
      <c s="7" r="AH104"/>
      <c s="7" r="AI104"/>
    </row>
    <row customHeight="1" r="105" ht="12.75">
      <c s="4" r="A105">
        <v>33.0</v>
      </c>
      <c s="4" r="B105">
        <v>63.0</v>
      </c>
      <c t="s" s="4" r="C105">
        <v>951</v>
      </c>
      <c s="4" r="D105">
        <v>1.0</v>
      </c>
      <c t="s" s="4" r="E105">
        <v>952</v>
      </c>
      <c t="s" s="4" r="F105">
        <v>953</v>
      </c>
      <c t="s" s="4" r="H105">
        <v>954</v>
      </c>
      <c s="5" r="I105">
        <v>25906.0</v>
      </c>
      <c s="6" r="J105">
        <v>44.0</v>
      </c>
      <c s="4" r="K105">
        <v>5.0</v>
      </c>
      <c t="s" s="4" r="L105">
        <v>955</v>
      </c>
      <c t="s" s="4" r="M105">
        <v>956</v>
      </c>
      <c t="s" s="4" r="N105">
        <v>957</v>
      </c>
      <c s="7" r="O105"/>
      <c s="7" r="P105"/>
      <c s="61" r="Q105"/>
      <c s="7" r="R105"/>
      <c s="7" r="S105"/>
      <c s="7" r="T105"/>
      <c s="7" r="U105"/>
      <c s="7" r="V105"/>
      <c s="7" r="W105"/>
      <c s="7" r="X105"/>
      <c s="7" r="Y105"/>
      <c s="7" r="Z105"/>
      <c s="7" r="AA105"/>
      <c s="7" r="AB105"/>
      <c s="7" r="AC105"/>
      <c s="7" r="AD105"/>
      <c s="7" r="AE105"/>
      <c s="7" r="AF105"/>
      <c s="7" r="AG105"/>
      <c s="7" r="AH105"/>
      <c s="7" r="AI105"/>
    </row>
    <row customHeight="1" r="106" ht="12.75">
      <c s="4" r="A106">
        <v>33.0</v>
      </c>
      <c s="4" r="B106">
        <v>318.0</v>
      </c>
      <c t="s" s="4" r="C106">
        <v>958</v>
      </c>
      <c s="4" r="D106">
        <v>1.0</v>
      </c>
      <c t="s" s="4" r="E106">
        <v>959</v>
      </c>
      <c t="s" s="4" r="F106">
        <v>960</v>
      </c>
      <c t="s" s="4" r="H106">
        <v>961</v>
      </c>
      <c t="s" s="5" r="I106">
        <v>962</v>
      </c>
      <c s="6" r="J106">
        <v>54.0</v>
      </c>
      <c s="4" r="K106">
        <v>3.0</v>
      </c>
      <c t="s" s="4" r="L106">
        <v>963</v>
      </c>
      <c t="s" s="4" r="M106">
        <v>964</v>
      </c>
      <c t="s" s="4" r="N106">
        <v>965</v>
      </c>
      <c s="7" r="O106"/>
      <c s="7" r="P106"/>
      <c s="61" r="Q106"/>
      <c s="7" r="R106"/>
      <c s="7" r="S106"/>
      <c s="7" r="T106"/>
      <c s="7" r="U106"/>
      <c s="7" r="V106"/>
      <c s="7" r="W106"/>
      <c s="7" r="X106"/>
      <c s="7" r="Y106"/>
      <c s="7" r="Z106"/>
      <c s="7" r="AA106"/>
      <c s="7" r="AB106"/>
      <c s="7" r="AC106"/>
      <c s="7" r="AD106"/>
      <c s="7" r="AE106"/>
      <c s="7" r="AF106"/>
      <c s="7" r="AG106"/>
      <c s="7" r="AH106"/>
      <c s="7" r="AI106"/>
    </row>
    <row customHeight="1" r="107" ht="12.75">
      <c s="7" r="C107"/>
      <c s="66" r="D107"/>
      <c s="7" r="G107"/>
      <c s="67" r="H107"/>
      <c s="66" r="J107"/>
      <c s="7" r="L107"/>
      <c s="7" r="M107"/>
      <c s="7" r="N107"/>
      <c s="7" r="O107"/>
      <c s="7" r="P107"/>
      <c s="61" r="Q107"/>
      <c s="7" r="R107"/>
      <c s="7" r="S107"/>
      <c s="7" r="T107"/>
      <c s="7" r="U107"/>
      <c s="7" r="V107"/>
      <c s="7" r="W107"/>
      <c s="7" r="X107"/>
      <c s="7" r="Y107"/>
      <c s="7" r="Z107"/>
      <c s="7" r="AA107"/>
      <c s="7" r="AB107"/>
      <c s="7" r="AC107"/>
      <c s="7" r="AD107"/>
      <c s="7" r="AE107"/>
      <c s="7" r="AF107"/>
      <c s="7" r="AG107"/>
      <c s="7" r="AH107"/>
      <c s="7" r="AI107"/>
    </row>
    <row customHeight="1" r="108" ht="12.75">
      <c s="7" r="C108"/>
      <c s="66" r="D108"/>
      <c t="s" s="4" r="F108">
        <v>966</v>
      </c>
      <c t="str" s="7" r="G108">
        <f>sumif(G2:G106,"*bureau",D2:D106)</f>
        <v>33</v>
      </c>
      <c s="67" r="H108"/>
      <c s="66" r="J108"/>
      <c s="7" r="L108"/>
      <c s="7" r="M108"/>
      <c s="7" r="N108"/>
      <c s="7" r="O108"/>
      <c s="7" r="P108"/>
      <c s="61" r="Q108"/>
      <c s="7" r="R108"/>
      <c s="7" r="S108"/>
      <c s="7" r="T108"/>
      <c s="7" r="U108"/>
      <c s="7" r="V108"/>
      <c s="7" r="W108"/>
      <c s="7" r="X108"/>
      <c s="7" r="Y108"/>
      <c s="7" r="Z108"/>
      <c s="7" r="AA108"/>
      <c s="7" r="AB108"/>
      <c s="7" r="AC108"/>
      <c s="7" r="AD108"/>
      <c s="7" r="AE108"/>
      <c s="7" r="AF108"/>
      <c s="7" r="AG108"/>
      <c s="7" r="AH108"/>
      <c s="7" r="AI108"/>
    </row>
    <row customHeight="1" r="109" ht="12.75">
      <c s="7" r="C109"/>
      <c s="66" r="D109"/>
      <c s="7" r="G109"/>
      <c s="67" r="H109"/>
      <c s="66" r="J109"/>
      <c s="7" r="L109"/>
      <c s="7" r="M109"/>
      <c s="7" r="N109"/>
      <c s="7" r="O109"/>
      <c s="7" r="P109"/>
      <c s="61" r="Q109"/>
      <c s="7" r="R109"/>
      <c s="7" r="S109"/>
      <c s="7" r="T109"/>
      <c s="7" r="U109"/>
      <c s="7" r="V109"/>
      <c s="7" r="W109"/>
      <c s="7" r="X109"/>
      <c s="7" r="Y109"/>
      <c s="7" r="Z109"/>
      <c s="7" r="AA109"/>
      <c s="7" r="AB109"/>
      <c s="7" r="AC109"/>
      <c s="7" r="AD109"/>
      <c s="7" r="AE109"/>
      <c s="7" r="AF109"/>
      <c s="7" r="AG109"/>
      <c s="7" r="AH109"/>
      <c s="7" r="AI109"/>
    </row>
    <row customHeight="1" r="110" ht="12.75">
      <c s="7" r="C110"/>
      <c s="66" r="D110"/>
      <c s="7" r="G110"/>
      <c s="67" r="H110"/>
      <c s="66" r="J110"/>
      <c s="7" r="L110"/>
      <c s="7" r="M110"/>
      <c s="7" r="N110"/>
      <c s="7" r="O110"/>
      <c s="7" r="P110"/>
      <c s="61" r="Q110"/>
      <c s="7" r="R110"/>
      <c s="7" r="S110"/>
      <c s="7" r="T110"/>
      <c s="7" r="U110"/>
      <c s="7" r="V110"/>
      <c s="7" r="W110"/>
      <c s="7" r="X110"/>
      <c s="7" r="Y110"/>
      <c s="7" r="Z110"/>
      <c s="7" r="AA110"/>
      <c s="7" r="AB110"/>
      <c s="7" r="AC110"/>
      <c s="7" r="AD110"/>
      <c s="7" r="AE110"/>
      <c s="7" r="AF110"/>
      <c s="7" r="AG110"/>
      <c s="7" r="AH110"/>
      <c s="7" r="AI110"/>
    </row>
  </sheetData>
  <autoFilter ref="$F$1:$F$106"/>
  <mergeCells count="12">
    <mergeCell ref="V24:W24"/>
    <mergeCell ref="V26:W26"/>
    <mergeCell ref="AA2:AB2"/>
    <mergeCell ref="AD2:AI2"/>
    <mergeCell ref="Z30:AA30"/>
    <mergeCell ref="Z13:Z20"/>
    <mergeCell ref="Z21:Z28"/>
    <mergeCell ref="V23:W23"/>
    <mergeCell ref="S2:T2"/>
    <mergeCell ref="S6:T6"/>
    <mergeCell ref="Z31:AA31"/>
    <mergeCell ref="V2:W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t="s" s="4" r="A1">
        <v>967</v>
      </c>
      <c t="s" s="4" r="B1">
        <v>968</v>
      </c>
      <c t="s" s="4" r="C1">
        <v>969</v>
      </c>
      <c t="s" s="4" r="D1">
        <v>970</v>
      </c>
      <c t="s" s="4" r="E1">
        <v>971</v>
      </c>
      <c t="s" s="4" r="F1">
        <v>972</v>
      </c>
      <c t="s" s="4" r="G1">
        <v>973</v>
      </c>
      <c t="s" s="4" r="H1">
        <v>974</v>
      </c>
      <c t="s" s="4" r="J1">
        <v>975</v>
      </c>
      <c t="s" s="4" r="K1">
        <v>976</v>
      </c>
      <c t="s" s="4" r="L1">
        <v>977</v>
      </c>
      <c t="s" s="4" r="M1">
        <v>978</v>
      </c>
      <c t="s" s="4" r="N1">
        <v>979</v>
      </c>
      <c t="s" s="4" r="O1">
        <v>980</v>
      </c>
      <c t="s" s="4" r="P1">
        <v>981</v>
      </c>
      <c t="s" s="4" r="Q1">
        <v>982</v>
      </c>
      <c t="s" s="4" r="R1">
        <v>983</v>
      </c>
      <c t="s" s="4" r="S1">
        <v>984</v>
      </c>
      <c t="s" s="4" r="U1">
        <v>985</v>
      </c>
      <c t="s" s="4" r="V1">
        <v>986</v>
      </c>
      <c t="s" s="4" r="W1">
        <v>987</v>
      </c>
      <c t="s" s="4" r="X1">
        <v>988</v>
      </c>
      <c t="s" s="4" r="Y1">
        <v>989</v>
      </c>
      <c t="s" s="4" r="Z1">
        <v>990</v>
      </c>
      <c t="s" s="4" r="AA1">
        <v>991</v>
      </c>
      <c t="s" s="4" r="AB1">
        <v>992</v>
      </c>
      <c t="s" s="4" r="AD1">
        <v>993</v>
      </c>
      <c t="s" s="4" r="AE1">
        <v>994</v>
      </c>
      <c t="s" s="4" r="AF1">
        <v>995</v>
      </c>
    </row>
    <row r="2">
      <c t="s" s="4" r="A2">
        <v>996</v>
      </c>
      <c s="4" r="B2">
        <v>1878.0</v>
      </c>
      <c s="4" r="C2">
        <v>462.0</v>
      </c>
      <c t="s" s="4" r="I2">
        <v>997</v>
      </c>
      <c s="4" r="J2">
        <v>490.0</v>
      </c>
      <c s="4" r="L2">
        <v>1096.0</v>
      </c>
      <c t="s" s="4" r="T2">
        <v>998</v>
      </c>
      <c s="4" r="V2">
        <v>1852.0</v>
      </c>
      <c t="s" s="4" r="AC2">
        <v>999</v>
      </c>
      <c s="4" r="AE2">
        <v>2898.0</v>
      </c>
    </row>
    <row r="3">
      <c t="s" s="4" r="A3">
        <v>1000</v>
      </c>
      <c s="4" r="B3">
        <v>1137.0</v>
      </c>
      <c s="4" r="C3">
        <v>754.0</v>
      </c>
      <c s="4" r="E3">
        <v>759.0</v>
      </c>
      <c s="4" r="G3">
        <v>2665.0</v>
      </c>
      <c s="4" r="H3">
        <v>46489.0</v>
      </c>
      <c t="s" s="4" r="I3">
        <v>1001</v>
      </c>
      <c s="4" r="K3">
        <v>3140.0</v>
      </c>
      <c s="4" r="N3">
        <v>3280.0</v>
      </c>
      <c s="4" r="Q3">
        <v>6217.0</v>
      </c>
      <c s="4" r="R3">
        <v>2202.0</v>
      </c>
      <c s="4" r="S3">
        <v>2693.0</v>
      </c>
      <c t="s" s="4" r="T3">
        <v>1002</v>
      </c>
      <c s="4" r="U3">
        <v>534.0</v>
      </c>
      <c s="4" r="W3">
        <v>9028.0</v>
      </c>
      <c s="4" r="X3">
        <v>1184.0</v>
      </c>
      <c s="4" r="Y3">
        <v>8138.0</v>
      </c>
      <c s="4" r="Z3">
        <v>2246.0</v>
      </c>
      <c s="4" r="AA3">
        <v>194.0</v>
      </c>
      <c s="4" r="AB3">
        <v>6995.0</v>
      </c>
      <c t="s" s="4" r="AC3">
        <v>1003</v>
      </c>
      <c s="4" r="AE3">
        <v>6122.0</v>
      </c>
    </row>
    <row r="4">
      <c t="s" s="4" r="A4">
        <v>1004</v>
      </c>
      <c s="4" r="D4">
        <v>1544.0</v>
      </c>
      <c s="4" r="E4">
        <v>1679.0</v>
      </c>
      <c s="4" r="F4">
        <v>4671.0</v>
      </c>
      <c s="4" r="G4">
        <v>3782.0</v>
      </c>
      <c s="4" r="H4">
        <v>17224.0</v>
      </c>
      <c t="s" s="4" r="I4">
        <v>1005</v>
      </c>
      <c s="4" r="K4">
        <v>3439.0</v>
      </c>
      <c s="4" r="M4">
        <v>3901.0</v>
      </c>
      <c s="4" r="N4">
        <v>4197.0</v>
      </c>
      <c s="4" r="O4">
        <v>2124.0</v>
      </c>
      <c s="4" r="P4">
        <v>1826.0</v>
      </c>
      <c s="4" r="Q4">
        <v>1535.0</v>
      </c>
      <c s="4" r="R4">
        <v>2359.0</v>
      </c>
      <c s="4" r="S4">
        <v>2085.0</v>
      </c>
      <c t="s" s="4" r="T4">
        <v>1006</v>
      </c>
      <c s="4" r="U4">
        <v>3119.0</v>
      </c>
      <c s="4" r="W4">
        <v>10750.0</v>
      </c>
      <c s="4" r="X4">
        <v>2339.0</v>
      </c>
      <c s="4" r="Y4">
        <v>8592.0</v>
      </c>
      <c s="4" r="AB4">
        <v>5163.0</v>
      </c>
      <c t="s" s="4" r="AC4">
        <v>1007</v>
      </c>
      <c s="4" r="AF4">
        <v>3640.0</v>
      </c>
    </row>
    <row r="5">
      <c t="s" s="4" r="A5">
        <v>1008</v>
      </c>
      <c s="4" r="B5">
        <v>995.0</v>
      </c>
      <c s="4" r="F5">
        <v>1097.0</v>
      </c>
      <c s="4" r="H5">
        <v>4626.0</v>
      </c>
      <c t="s" s="4" r="I5">
        <v>1009</v>
      </c>
      <c s="4" r="O5">
        <v>1051.0</v>
      </c>
      <c t="s" s="4" r="T5">
        <v>1010</v>
      </c>
      <c s="4" r="U5">
        <v>1131.0</v>
      </c>
      <c s="4" r="W5">
        <v>2467.0</v>
      </c>
      <c s="4" r="Y5">
        <v>1971.0</v>
      </c>
      <c s="4" r="AB5">
        <v>1093.0</v>
      </c>
      <c t="s" s="4" r="AC5">
        <v>1011</v>
      </c>
    </row>
    <row r="6">
      <c t="s" s="4" r="A6">
        <v>1012</v>
      </c>
      <c s="4" r="D6">
        <v>1797.0</v>
      </c>
      <c t="s" s="4" r="I6">
        <v>1013</v>
      </c>
      <c s="4" r="O6">
        <v>1307.0</v>
      </c>
      <c s="4" r="P6">
        <v>6692.0</v>
      </c>
      <c t="s" s="4" r="T6">
        <v>1014</v>
      </c>
      <c s="4" r="V6">
        <v>1501.0</v>
      </c>
      <c s="4" r="Z6">
        <v>576.0</v>
      </c>
      <c t="s" s="4" r="AC6">
        <v>1015</v>
      </c>
      <c s="4" r="AD6">
        <v>417.0</v>
      </c>
      <c s="4" r="AF6">
        <v>7036.0</v>
      </c>
    </row>
    <row r="7">
      <c t="s" s="4" r="A7">
        <v>1016</v>
      </c>
      <c s="4" r="F7">
        <v>1295.0</v>
      </c>
      <c t="s" s="4" r="I7">
        <v>1017</v>
      </c>
      <c s="4" r="J7">
        <v>1063.0</v>
      </c>
      <c s="4" r="M7">
        <v>1268.0</v>
      </c>
      <c t="s" s="4" r="T7">
        <v>1018</v>
      </c>
      <c t="s" s="4" r="AC7">
        <v>1019</v>
      </c>
    </row>
    <row r="8">
      <c t="s" s="4" r="A8">
        <v>1020</v>
      </c>
      <c s="4" r="H8">
        <v>2128.0</v>
      </c>
      <c t="s" s="4" r="I8">
        <v>1021</v>
      </c>
      <c s="4" r="L8">
        <v>1638.0</v>
      </c>
      <c s="4" r="O8">
        <v>366.0</v>
      </c>
      <c s="4" r="Q8">
        <v>957.0</v>
      </c>
      <c t="s" s="4" r="T8">
        <v>1022</v>
      </c>
      <c s="4" r="Y8">
        <v>1907.0</v>
      </c>
      <c t="s" s="4" r="AC8">
        <v>1023</v>
      </c>
    </row>
    <row r="9">
      <c t="s" s="4" r="A9">
        <v>1024</v>
      </c>
      <c s="4" r="B9">
        <v>1347.0</v>
      </c>
      <c s="4" r="F9">
        <v>1760.0</v>
      </c>
      <c t="s" s="4" r="I9">
        <v>1025</v>
      </c>
      <c s="4" r="Q9">
        <v>689.0</v>
      </c>
      <c t="s" s="4" r="T9">
        <v>1026</v>
      </c>
      <c s="4" r="W9">
        <v>471.0</v>
      </c>
      <c s="4" r="Z9">
        <v>578.0</v>
      </c>
      <c s="4" r="AA9">
        <v>497.0</v>
      </c>
      <c t="s" s="4" r="AC9">
        <v>1027</v>
      </c>
    </row>
    <row r="10">
      <c t="s" s="4" r="A10">
        <v>1028</v>
      </c>
      <c s="4" r="C10">
        <v>221.0</v>
      </c>
      <c s="4" r="F10">
        <v>204.0</v>
      </c>
      <c t="s" s="4" r="I10">
        <v>1029</v>
      </c>
      <c s="4" r="O10">
        <v>626.0</v>
      </c>
      <c s="4" r="P10">
        <v>961.0</v>
      </c>
      <c t="s" s="4" r="T10">
        <v>1030</v>
      </c>
      <c s="4" r="AB10">
        <v>797.0</v>
      </c>
      <c t="s" s="4" r="AC10">
        <v>1031</v>
      </c>
      <c s="4" r="AF10">
        <v>1055.0</v>
      </c>
    </row>
    <row r="11">
      <c t="s" s="4" r="A11">
        <v>1032</v>
      </c>
      <c s="4" r="H11">
        <v>2305.0</v>
      </c>
      <c t="s" s="4" r="I11">
        <v>1033</v>
      </c>
      <c s="4" r="L11">
        <v>457.0</v>
      </c>
      <c s="4" r="M11">
        <v>628.0</v>
      </c>
      <c t="s" s="4" r="T11">
        <v>1034</v>
      </c>
      <c s="4" r="U11">
        <v>385.0</v>
      </c>
      <c s="4" r="W11">
        <v>1207.0</v>
      </c>
      <c s="4" r="Y11">
        <v>1217.0</v>
      </c>
      <c s="4" r="AA11">
        <v>301.0</v>
      </c>
      <c t="s" s="4" r="AC11">
        <v>1035</v>
      </c>
      <c s="4" r="AE11">
        <v>1041.0</v>
      </c>
    </row>
    <row r="12">
      <c t="s" s="4" r="AC12">
        <v>1036</v>
      </c>
      <c s="4" r="AE12">
        <v>2013.0</v>
      </c>
    </row>
    <row r="16">
      <c t="s" s="68" r="D16">
        <v>1037</v>
      </c>
      <c t="s" s="68" r="F16">
        <v>1038</v>
      </c>
    </row>
    <row r="17">
      <c t="s" s="68" r="D17">
        <v>1039</v>
      </c>
      <c s="68" r="E17">
        <v>8676.0</v>
      </c>
      <c s="69" r="F17"/>
      <c t="s" s="68" r="G17">
        <v>1040</v>
      </c>
    </row>
    <row r="18">
      <c t="s" s="68" r="D18">
        <v>1041</v>
      </c>
      <c s="68" r="E18">
        <v>103777.0</v>
      </c>
      <c s="69" r="F18"/>
      <c t="s" s="68" r="G18">
        <v>1042</v>
      </c>
    </row>
    <row r="19">
      <c t="s" s="68" r="D19">
        <v>1043</v>
      </c>
      <c s="68" r="E19">
        <v>83969.0</v>
      </c>
      <c s="69" r="F19"/>
      <c t="s" s="68" r="G19">
        <v>1044</v>
      </c>
    </row>
    <row r="20">
      <c t="s" s="68" r="D20">
        <v>1045</v>
      </c>
      <c s="68" r="E20">
        <v>14431.0</v>
      </c>
      <c s="69" r="F20"/>
      <c t="s" s="68" r="G20">
        <v>1046</v>
      </c>
    </row>
    <row r="21">
      <c t="s" s="68" r="D21">
        <v>1047</v>
      </c>
      <c s="68" r="E21">
        <v>19326.0</v>
      </c>
      <c s="69" r="F21"/>
      <c t="s" s="68" r="G21">
        <v>1048</v>
      </c>
    </row>
    <row r="22">
      <c t="s" s="68" r="D22">
        <v>1049</v>
      </c>
      <c s="68" r="E22">
        <v>3626.0</v>
      </c>
      <c s="69" r="F22"/>
      <c t="s" s="68" r="G22">
        <v>1050</v>
      </c>
    </row>
    <row r="23">
      <c t="s" s="68" r="D23">
        <v>1051</v>
      </c>
      <c s="68" r="E23">
        <v>6996.0</v>
      </c>
      <c s="69" r="F23"/>
      <c t="s" s="68" r="G23">
        <v>1052</v>
      </c>
    </row>
    <row r="24">
      <c t="s" s="68" r="D24">
        <v>1053</v>
      </c>
      <c s="68" r="E24">
        <v>5342.0</v>
      </c>
      <c s="69" r="F24"/>
      <c t="s" s="68" r="G24">
        <v>1054</v>
      </c>
    </row>
    <row r="25">
      <c t="s" s="68" r="D25">
        <v>1055</v>
      </c>
      <c s="68" r="E25">
        <v>3864.0</v>
      </c>
      <c s="69" r="F25"/>
      <c t="s" s="68" r="G25">
        <v>1056</v>
      </c>
    </row>
    <row r="26">
      <c t="s" s="68" r="D26">
        <v>1057</v>
      </c>
      <c s="68" r="E26">
        <v>7541.0</v>
      </c>
      <c s="69" r="F26"/>
      <c t="s" s="68" r="G26">
        <v>1058</v>
      </c>
    </row>
    <row r="27">
      <c t="s" s="68" r="D27">
        <v>1059</v>
      </c>
      <c s="68" r="E27">
        <v>2013.0</v>
      </c>
      <c s="69" r="F27"/>
      <c t="s" s="68" r="G27">
        <v>1060</v>
      </c>
    </row>
    <row r="29">
      <c t="s" s="4" r="D29">
        <v>1061</v>
      </c>
      <c s="4" r="E29">
        <v>259561.0</v>
      </c>
      <c s="4" r="G29">
        <v>100.0</v>
      </c>
    </row>
  </sheetData>
  <mergeCells count="4">
    <mergeCell ref="AB1:AC1"/>
    <mergeCell ref="AF1:AG1"/>
    <mergeCell ref="D16:E16"/>
    <mergeCell ref="F16:G1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C7" ySplit="6.0" xSplit="2.0" activePane="bottomRight" state="frozen"/>
      <selection sqref="C1" activeCell="C1" pane="topRight"/>
      <selection sqref="A7" activeCell="A7" pane="bottomLeft"/>
      <selection sqref="C7" activeCell="C7" pane="bottomRight"/>
    </sheetView>
  </sheetViews>
  <sheetFormatPr customHeight="1" defaultColWidth="17.29" defaultRowHeight="15.75"/>
  <cols>
    <col min="1" customWidth="1" max="1" width="11.0"/>
    <col min="2" customWidth="1" max="2" width="15.0"/>
    <col min="3" customWidth="1" max="8" width="11.0"/>
    <col min="9" customWidth="1" max="9" width="9.43"/>
    <col min="10" customWidth="1" max="14" width="17.14"/>
    <col min="15" customWidth="1" max="15" width="15.57"/>
    <col min="16" customWidth="1" max="20" width="17.14"/>
    <col min="21" customWidth="1" max="21" width="15.57"/>
    <col min="22" customWidth="1" max="22" width="12.43"/>
    <col min="23" customWidth="1" max="28" width="14.0"/>
    <col min="29" customWidth="1" max="29" width="12.43"/>
    <col min="30" customWidth="1" max="31" width="14.0"/>
    <col min="32" customWidth="1" max="33" width="12.43"/>
    <col min="34" customWidth="1" max="39" width="14.0"/>
    <col min="40" customWidth="1" max="40" width="14.71"/>
    <col min="41" customWidth="1" max="42" width="14.0"/>
    <col min="43" customWidth="1" max="43" width="12.43"/>
    <col min="44" customWidth="1" max="44" width="15.57"/>
    <col min="45" customWidth="1" max="52" width="21.86"/>
    <col min="53" customWidth="1" max="53" width="15.57"/>
    <col min="54" customWidth="1" max="54" width="12.43"/>
    <col min="55" customWidth="1" max="62" width="18.71"/>
    <col min="63" customWidth="1" max="63" width="12.43"/>
    <col min="64" customWidth="1" max="71" width="18.71"/>
    <col min="72" customWidth="1" max="72" width="17.14"/>
    <col min="73" customWidth="1" max="80" width="23.43"/>
    <col min="81" customWidth="1" max="81" width="17.14"/>
    <col min="82" customWidth="1" max="89" width="23.43"/>
    <col min="90" customWidth="1" max="90" width="15.57"/>
    <col min="91" customWidth="1" max="98" width="21.86"/>
  </cols>
  <sheetData>
    <row customHeight="1" r="1" ht="15.0">
      <c t="s" s="70" r="A1">
        <v>1062</v>
      </c>
      <c s="7" r="H1"/>
      <c s="7" r="I1"/>
      <c s="7" r="J1"/>
      <c s="7" r="K1"/>
      <c s="7" r="L1"/>
      <c s="7" r="M1"/>
      <c s="7" r="N1"/>
      <c s="7" r="O1"/>
      <c s="7" r="P1"/>
      <c s="7" r="Q1"/>
      <c s="7" r="R1"/>
      <c s="7" r="S1"/>
      <c s="7" r="T1"/>
      <c s="7" r="U1"/>
      <c s="7" r="V1"/>
      <c s="7" r="W1"/>
      <c s="7" r="X1"/>
      <c s="7" r="Y1"/>
      <c s="7" r="Z1"/>
      <c s="7" r="AA1"/>
      <c s="7" r="AB1"/>
      <c s="7" r="AC1"/>
      <c s="7" r="AD1"/>
      <c s="7" r="AE1"/>
      <c s="7" r="AF1"/>
      <c s="7" r="AG1"/>
      <c s="7" r="AH1"/>
      <c s="7" r="AI1"/>
      <c s="7" r="AJ1"/>
      <c s="7" r="AK1"/>
      <c s="7" r="AL1"/>
      <c s="7" r="AM1"/>
      <c s="7" r="AN1"/>
      <c s="7" r="AO1"/>
      <c s="7" r="AP1"/>
      <c s="7" r="AQ1"/>
      <c s="7" r="AR1"/>
      <c s="7" r="AS1"/>
      <c s="7" r="AT1"/>
      <c s="7" r="AU1"/>
      <c s="7" r="AV1"/>
      <c s="7" r="AW1"/>
      <c s="7" r="AX1"/>
      <c s="7" r="AY1"/>
      <c s="7" r="AZ1"/>
      <c s="7" r="BA1"/>
      <c s="7" r="BB1"/>
      <c s="7" r="BC1"/>
      <c s="7" r="BD1"/>
      <c s="7" r="BE1"/>
      <c s="7" r="BF1"/>
      <c s="7" r="BG1"/>
      <c s="7" r="BH1"/>
      <c s="7" r="BI1"/>
      <c s="7" r="BJ1"/>
      <c s="7" r="BK1"/>
      <c s="7" r="BL1"/>
      <c s="7" r="BM1"/>
      <c s="7" r="BN1"/>
      <c s="7" r="BO1"/>
      <c s="7" r="BP1"/>
      <c s="7" r="BQ1"/>
      <c s="7" r="BR1"/>
      <c s="7" r="BS1"/>
      <c s="7" r="BT1"/>
      <c s="7" r="BU1"/>
      <c s="7" r="BV1"/>
      <c s="7" r="BW1"/>
      <c s="7" r="BX1"/>
      <c s="7" r="BY1"/>
      <c s="7" r="BZ1"/>
      <c s="7" r="CA1"/>
      <c s="7" r="CB1"/>
      <c s="7" r="CC1"/>
      <c s="7" r="CD1"/>
      <c s="7" r="CE1"/>
      <c s="7" r="CF1"/>
      <c s="7" r="CG1"/>
      <c s="7" r="CH1"/>
      <c s="7" r="CI1"/>
      <c s="7" r="CJ1"/>
      <c s="7" r="CK1"/>
      <c s="7" r="CL1"/>
      <c s="7" r="CM1"/>
      <c s="7" r="CN1"/>
      <c s="7" r="CO1"/>
      <c s="7" r="CP1"/>
      <c s="7" r="CQ1"/>
      <c s="7" r="CR1"/>
      <c s="7" r="CS1"/>
      <c s="7" r="CT1"/>
    </row>
    <row customHeight="1" r="2" ht="12.75">
      <c t="s" s="71" r="A2">
        <v>1063</v>
      </c>
      <c s="7" r="H2"/>
      <c s="7" r="I2"/>
      <c s="7" r="J2"/>
      <c s="7" r="K2"/>
      <c s="7" r="L2"/>
      <c s="7" r="M2"/>
      <c s="7" r="N2"/>
      <c s="7" r="O2"/>
      <c s="7" r="P2"/>
      <c s="7" r="Q2"/>
      <c s="7" r="R2"/>
      <c s="7" r="S2"/>
      <c s="7" r="T2"/>
      <c s="7" r="U2"/>
      <c s="7" r="V2"/>
      <c s="7" r="W2"/>
      <c s="7" r="X2"/>
      <c s="7" r="Y2"/>
      <c s="7" r="Z2"/>
      <c s="7" r="AA2"/>
      <c s="7" r="AB2"/>
      <c s="7" r="AC2"/>
      <c s="7" r="AD2"/>
      <c s="7" r="AE2"/>
      <c s="7" r="AF2"/>
      <c s="7" r="AG2"/>
      <c s="7" r="AH2"/>
      <c s="7" r="AI2"/>
      <c s="7" r="AJ2"/>
      <c s="7" r="AK2"/>
      <c s="7" r="AL2"/>
      <c s="7" r="AM2"/>
      <c s="7" r="AN2"/>
      <c s="7" r="AO2"/>
      <c s="7" r="AP2"/>
      <c s="7" r="AQ2"/>
      <c s="7" r="AR2"/>
      <c s="7" r="AS2"/>
      <c s="7" r="AT2"/>
      <c s="7" r="AU2"/>
      <c s="7" r="AV2"/>
      <c s="7" r="AW2"/>
      <c s="7" r="AX2"/>
      <c s="7" r="AY2"/>
      <c s="7" r="AZ2"/>
      <c s="7" r="BA2"/>
      <c s="7" r="BB2"/>
      <c s="7" r="BC2"/>
      <c s="7" r="BD2"/>
      <c s="7" r="BE2"/>
      <c s="7" r="BF2"/>
      <c s="7" r="BG2"/>
      <c s="7" r="BH2"/>
      <c s="7" r="BI2"/>
      <c s="7" r="BJ2"/>
      <c s="7" r="BK2"/>
      <c s="7" r="BL2"/>
      <c s="7" r="BM2"/>
      <c s="7" r="BN2"/>
      <c s="7" r="BO2"/>
      <c s="7" r="BP2"/>
      <c s="7" r="BQ2"/>
      <c s="7" r="BR2"/>
      <c s="7" r="BS2"/>
      <c s="7" r="BT2"/>
      <c s="7" r="BU2"/>
      <c s="7" r="BV2"/>
      <c s="7" r="BW2"/>
      <c s="7" r="BX2"/>
      <c s="7" r="BY2"/>
      <c s="7" r="BZ2"/>
      <c s="7" r="CA2"/>
      <c s="7" r="CB2"/>
      <c s="7" r="CC2"/>
      <c s="7" r="CD2"/>
      <c s="7" r="CE2"/>
      <c s="7" r="CF2"/>
      <c s="7" r="CG2"/>
      <c s="7" r="CH2"/>
      <c s="7" r="CI2"/>
      <c s="7" r="CJ2"/>
      <c s="7" r="CK2"/>
      <c s="7" r="CL2"/>
      <c s="7" r="CM2"/>
      <c s="7" r="CN2"/>
      <c s="7" r="CO2"/>
      <c s="7" r="CP2"/>
      <c s="7" r="CQ2"/>
      <c s="7" r="CR2"/>
      <c s="7" r="CS2"/>
      <c s="7" r="CT2"/>
    </row>
    <row customHeight="1" r="3" ht="12.75">
      <c t="s" s="72" r="A3">
        <v>1064</v>
      </c>
      <c s="7" r="H3"/>
      <c s="7" r="I3"/>
      <c s="7" r="J3"/>
      <c s="7" r="K3"/>
      <c s="7" r="L3"/>
      <c s="7" r="M3"/>
      <c s="7" r="N3"/>
      <c s="7" r="O3"/>
      <c s="7" r="P3"/>
      <c s="7" r="Q3"/>
      <c s="7" r="R3"/>
      <c s="7" r="S3"/>
      <c s="7" r="T3"/>
      <c s="7" r="U3"/>
      <c s="7" r="V3"/>
      <c s="7" r="W3"/>
      <c s="7" r="X3"/>
      <c s="7" r="Y3"/>
      <c s="7" r="Z3"/>
      <c s="7" r="AA3"/>
      <c s="7" r="AB3"/>
      <c s="7" r="AC3"/>
      <c s="7" r="AD3"/>
      <c s="7" r="AE3"/>
      <c s="7" r="AF3"/>
      <c s="7" r="AG3"/>
      <c s="7" r="AH3"/>
      <c s="7" r="AI3"/>
      <c s="7" r="AJ3"/>
      <c s="7" r="AK3"/>
      <c s="7" r="AL3"/>
      <c s="7" r="AM3"/>
      <c s="7" r="AN3"/>
      <c s="7" r="AO3"/>
      <c s="7" r="AP3"/>
      <c s="7" r="AQ3"/>
      <c s="7" r="AR3"/>
      <c s="7" r="AS3"/>
      <c s="7" r="AT3"/>
      <c s="7" r="AU3"/>
      <c s="7" r="AV3"/>
      <c s="7" r="AW3"/>
      <c s="7" r="AX3"/>
      <c s="7" r="AY3"/>
      <c s="7" r="AZ3"/>
      <c s="7" r="BA3"/>
      <c s="7" r="BB3"/>
      <c s="7" r="BC3"/>
      <c s="7" r="BD3"/>
      <c s="7" r="BE3"/>
      <c s="7" r="BF3"/>
      <c s="7" r="BG3"/>
      <c s="7" r="BH3"/>
      <c s="7" r="BI3"/>
      <c s="7" r="BJ3"/>
      <c s="7" r="BK3"/>
      <c s="7" r="BL3"/>
      <c s="7" r="BM3"/>
      <c s="7" r="BN3"/>
      <c s="7" r="BO3"/>
      <c s="7" r="BP3"/>
      <c s="7" r="BQ3"/>
      <c s="7" r="BR3"/>
      <c s="7" r="BS3"/>
      <c s="7" r="BT3"/>
      <c s="7" r="BU3"/>
      <c s="7" r="BV3"/>
      <c s="7" r="BW3"/>
      <c s="7" r="BX3"/>
      <c s="7" r="BY3"/>
      <c s="7" r="BZ3"/>
      <c s="7" r="CA3"/>
      <c s="7" r="CB3"/>
      <c s="7" r="CC3"/>
      <c s="7" r="CD3"/>
      <c s="7" r="CE3"/>
      <c s="7" r="CF3"/>
      <c s="7" r="CG3"/>
      <c s="7" r="CH3"/>
      <c s="7" r="CI3"/>
      <c s="7" r="CJ3"/>
      <c s="7" r="CK3"/>
      <c s="7" r="CL3"/>
      <c s="7" r="CM3"/>
      <c s="7" r="CN3"/>
      <c s="7" r="CO3"/>
      <c s="7" r="CP3"/>
      <c s="7" r="CQ3"/>
      <c s="7" r="CR3"/>
      <c s="7" r="CS3"/>
      <c s="7" r="CT3"/>
    </row>
    <row customHeight="1" r="4" ht="12.75">
      <c t="s" s="73" r="A4">
        <v>1065</v>
      </c>
      <c s="7" r="H4"/>
      <c s="7" r="I4"/>
      <c s="7" r="J4"/>
      <c s="7" r="K4"/>
      <c s="7" r="L4"/>
      <c s="7" r="M4"/>
      <c s="7" r="N4"/>
      <c s="7" r="O4"/>
      <c s="7" r="P4"/>
      <c s="7" r="Q4"/>
      <c s="7" r="R4"/>
      <c s="7" r="S4"/>
      <c s="7" r="T4"/>
      <c s="7" r="U4"/>
      <c s="7" r="V4"/>
      <c s="7" r="W4"/>
      <c s="7" r="X4"/>
      <c s="7" r="Y4"/>
      <c s="7" r="Z4"/>
      <c s="7" r="AA4"/>
      <c s="7" r="AB4"/>
      <c s="7" r="AC4"/>
      <c s="7" r="AD4"/>
      <c s="7" r="AE4"/>
      <c s="7" r="AF4"/>
      <c s="7" r="AG4"/>
      <c s="7" r="AH4"/>
      <c s="7" r="AI4"/>
      <c s="7" r="AJ4"/>
      <c s="7" r="AK4"/>
      <c s="7" r="AL4"/>
      <c s="7" r="AM4"/>
      <c s="7" r="AN4"/>
      <c s="7" r="AO4"/>
      <c s="7" r="AP4"/>
      <c s="7" r="AQ4"/>
      <c s="7" r="AR4"/>
      <c s="7" r="AS4"/>
      <c s="7" r="AT4"/>
      <c s="7" r="AU4"/>
      <c s="7" r="AV4"/>
      <c s="7" r="AW4"/>
      <c s="7" r="AX4"/>
      <c s="7" r="AY4"/>
      <c s="7" r="AZ4"/>
      <c s="7" r="BA4"/>
      <c s="7" r="BB4"/>
      <c s="7" r="BC4"/>
      <c s="7" r="BD4"/>
      <c s="7" r="BE4"/>
      <c s="7" r="BF4"/>
      <c s="7" r="BG4"/>
      <c s="7" r="BH4"/>
      <c s="7" r="BI4"/>
      <c s="7" r="BJ4"/>
      <c s="7" r="BK4"/>
      <c s="7" r="BL4"/>
      <c s="7" r="BM4"/>
      <c s="7" r="BN4"/>
      <c s="7" r="BO4"/>
      <c s="7" r="BP4"/>
      <c s="7" r="BQ4"/>
      <c s="7" r="BR4"/>
      <c s="7" r="BS4"/>
      <c s="7" r="BT4"/>
      <c s="7" r="BU4"/>
      <c s="7" r="BV4"/>
      <c s="7" r="BW4"/>
      <c s="7" r="BX4"/>
      <c s="7" r="BY4"/>
      <c s="7" r="BZ4"/>
      <c s="7" r="CA4"/>
      <c s="7" r="CB4"/>
      <c s="7" r="CC4"/>
      <c s="7" r="CD4"/>
      <c s="7" r="CE4"/>
      <c s="7" r="CF4"/>
      <c s="7" r="CG4"/>
      <c s="7" r="CH4"/>
      <c s="7" r="CI4"/>
      <c s="7" r="CJ4"/>
      <c s="7" r="CK4"/>
      <c s="7" r="CL4"/>
      <c s="7" r="CM4"/>
      <c s="7" r="CN4"/>
      <c s="7" r="CO4"/>
      <c s="7" r="CP4"/>
      <c s="7" r="CQ4"/>
      <c s="7" r="CR4"/>
      <c s="7" r="CS4"/>
      <c s="7" r="CT4"/>
    </row>
    <row customHeight="1" r="5" ht="57.0">
      <c t="s" s="74" r="A5">
        <v>1066</v>
      </c>
      <c t="s" s="74" r="B5">
        <v>1067</v>
      </c>
      <c t="s" s="74" r="C5">
        <v>1068</v>
      </c>
      <c t="s" s="74" r="D5">
        <v>1069</v>
      </c>
      <c t="s" s="74" r="E5">
        <v>1070</v>
      </c>
      <c t="s" s="74" r="F5">
        <v>1071</v>
      </c>
      <c t="s" s="74" r="G5">
        <v>1072</v>
      </c>
      <c t="s" s="74" r="H5">
        <v>1073</v>
      </c>
      <c t="s" s="74" r="I5">
        <v>1074</v>
      </c>
      <c t="s" s="74" r="J5">
        <v>1075</v>
      </c>
      <c t="s" s="74" r="K5">
        <v>1076</v>
      </c>
      <c t="s" s="74" r="L5">
        <v>1077</v>
      </c>
      <c t="s" s="74" r="M5">
        <v>1078</v>
      </c>
      <c t="s" s="74" r="N5">
        <v>1079</v>
      </c>
      <c t="s" s="74" r="O5">
        <v>1080</v>
      </c>
      <c t="s" s="74" r="P5">
        <v>1081</v>
      </c>
      <c t="s" s="74" r="Q5">
        <v>1082</v>
      </c>
      <c t="s" s="74" r="R5">
        <v>1083</v>
      </c>
      <c t="s" s="74" r="S5">
        <v>1084</v>
      </c>
      <c t="s" s="74" r="T5">
        <v>1085</v>
      </c>
      <c t="s" s="74" r="U5">
        <v>1086</v>
      </c>
      <c t="s" s="74" r="V5">
        <v>1087</v>
      </c>
      <c t="s" s="74" r="W5">
        <v>1088</v>
      </c>
      <c t="s" s="74" r="X5">
        <v>1089</v>
      </c>
      <c t="s" s="74" r="Y5">
        <v>1090</v>
      </c>
      <c t="s" s="74" r="Z5">
        <v>1091</v>
      </c>
      <c t="s" s="74" r="AA5">
        <v>1092</v>
      </c>
      <c t="s" s="74" r="AB5">
        <v>1093</v>
      </c>
      <c t="s" s="74" r="AC5">
        <v>1094</v>
      </c>
      <c t="s" s="74" r="AD5">
        <v>1095</v>
      </c>
      <c t="s" s="74" r="AE5">
        <v>1096</v>
      </c>
      <c t="s" s="74" r="AF5">
        <v>1097</v>
      </c>
      <c t="s" s="74" r="AG5">
        <v>1098</v>
      </c>
      <c t="s" s="74" r="AH5">
        <v>1099</v>
      </c>
      <c t="s" s="74" r="AI5">
        <v>1100</v>
      </c>
      <c t="s" s="74" r="AJ5">
        <v>1101</v>
      </c>
      <c t="s" s="74" r="AK5">
        <v>1102</v>
      </c>
      <c t="s" s="74" r="AL5">
        <v>1103</v>
      </c>
      <c t="s" s="74" r="AM5">
        <v>1104</v>
      </c>
      <c t="s" s="74" r="AN5">
        <v>1105</v>
      </c>
      <c t="s" s="74" r="AO5">
        <v>1106</v>
      </c>
      <c t="s" s="74" r="AP5">
        <v>1107</v>
      </c>
      <c t="s" s="74" r="AQ5">
        <v>1108</v>
      </c>
      <c t="s" s="74" r="AR5">
        <v>1109</v>
      </c>
      <c t="s" s="74" r="AS5">
        <v>1110</v>
      </c>
      <c t="s" s="74" r="AT5">
        <v>1111</v>
      </c>
      <c t="s" s="74" r="AU5">
        <v>1112</v>
      </c>
      <c t="s" s="74" r="AV5">
        <v>1113</v>
      </c>
      <c t="s" s="74" r="AW5">
        <v>1114</v>
      </c>
      <c t="s" s="74" r="AX5">
        <v>1115</v>
      </c>
      <c t="s" s="74" r="AY5">
        <v>1116</v>
      </c>
      <c t="s" s="74" r="AZ5">
        <v>1117</v>
      </c>
      <c t="s" s="74" r="BA5">
        <v>1118</v>
      </c>
      <c t="s" s="74" r="BB5">
        <v>1119</v>
      </c>
      <c t="s" s="74" r="BC5">
        <v>1120</v>
      </c>
      <c t="s" s="74" r="BD5">
        <v>1121</v>
      </c>
      <c t="s" s="74" r="BE5">
        <v>1122</v>
      </c>
      <c t="s" s="74" r="BF5">
        <v>1123</v>
      </c>
      <c t="s" s="74" r="BG5">
        <v>1124</v>
      </c>
      <c t="s" s="74" r="BH5">
        <v>1125</v>
      </c>
      <c t="s" s="74" r="BI5">
        <v>1126</v>
      </c>
      <c t="s" s="74" r="BJ5">
        <v>1127</v>
      </c>
      <c t="s" s="74" r="BK5">
        <v>1128</v>
      </c>
      <c t="s" s="74" r="BL5">
        <v>1129</v>
      </c>
      <c t="s" s="74" r="BM5">
        <v>1130</v>
      </c>
      <c t="s" s="74" r="BN5">
        <v>1131</v>
      </c>
      <c t="s" s="74" r="BO5">
        <v>1132</v>
      </c>
      <c t="s" s="74" r="BP5">
        <v>1133</v>
      </c>
      <c t="s" s="74" r="BQ5">
        <v>1134</v>
      </c>
      <c t="s" s="74" r="BR5">
        <v>1135</v>
      </c>
      <c t="s" s="74" r="BS5">
        <v>1136</v>
      </c>
      <c t="s" s="74" r="BT5">
        <v>1137</v>
      </c>
      <c t="s" s="74" r="BU5">
        <v>1138</v>
      </c>
      <c t="s" s="74" r="BV5">
        <v>1139</v>
      </c>
      <c t="s" s="74" r="BW5">
        <v>1140</v>
      </c>
      <c t="s" s="74" r="BX5">
        <v>1141</v>
      </c>
      <c t="s" s="74" r="BY5">
        <v>1142</v>
      </c>
      <c t="s" s="74" r="BZ5">
        <v>1143</v>
      </c>
      <c t="s" s="74" r="CA5">
        <v>1144</v>
      </c>
      <c t="s" s="74" r="CB5">
        <v>1145</v>
      </c>
      <c t="s" s="74" r="CC5">
        <v>1146</v>
      </c>
      <c t="s" s="74" r="CD5">
        <v>1147</v>
      </c>
      <c t="s" s="74" r="CE5">
        <v>1148</v>
      </c>
      <c t="s" s="74" r="CF5">
        <v>1149</v>
      </c>
      <c t="s" s="74" r="CG5">
        <v>1150</v>
      </c>
      <c t="s" s="74" r="CH5">
        <v>1151</v>
      </c>
      <c t="s" s="74" r="CI5">
        <v>1152</v>
      </c>
      <c t="s" s="74" r="CJ5">
        <v>1153</v>
      </c>
      <c t="s" s="74" r="CK5">
        <v>1154</v>
      </c>
      <c t="s" s="74" r="CL5">
        <v>1155</v>
      </c>
      <c t="s" s="74" r="CM5">
        <v>1156</v>
      </c>
      <c t="s" s="74" r="CN5">
        <v>1157</v>
      </c>
      <c t="s" s="74" r="CO5">
        <v>1158</v>
      </c>
      <c t="s" s="74" r="CP5">
        <v>1159</v>
      </c>
      <c t="s" s="74" r="CQ5">
        <v>1160</v>
      </c>
      <c t="s" s="74" r="CR5">
        <v>1161</v>
      </c>
      <c t="s" s="74" r="CS5">
        <v>1162</v>
      </c>
      <c t="s" s="74" r="CT5">
        <v>1163</v>
      </c>
    </row>
    <row customHeight="1" r="6" ht="12.75">
      <c t="s" s="75" r="A6">
        <v>1164</v>
      </c>
      <c t="s" s="75" r="B6">
        <v>1165</v>
      </c>
      <c t="s" s="75" r="C6">
        <v>1166</v>
      </c>
      <c t="s" s="75" r="D6">
        <v>1167</v>
      </c>
      <c t="s" s="75" r="E6">
        <v>1168</v>
      </c>
      <c t="s" s="75" r="F6">
        <v>1169</v>
      </c>
      <c t="s" s="75" r="G6">
        <v>1170</v>
      </c>
      <c t="s" s="75" r="H6">
        <v>1171</v>
      </c>
      <c t="s" s="75" r="I6">
        <v>1172</v>
      </c>
      <c t="s" s="75" r="J6">
        <v>1173</v>
      </c>
      <c t="s" s="75" r="K6">
        <v>1174</v>
      </c>
      <c t="s" s="75" r="L6">
        <v>1175</v>
      </c>
      <c t="s" s="75" r="M6">
        <v>1176</v>
      </c>
      <c t="s" s="75" r="N6">
        <v>1177</v>
      </c>
      <c t="s" s="75" r="O6">
        <v>1178</v>
      </c>
      <c t="s" s="75" r="P6">
        <v>1179</v>
      </c>
      <c t="s" s="75" r="Q6">
        <v>1180</v>
      </c>
      <c t="s" s="75" r="R6">
        <v>1181</v>
      </c>
      <c t="s" s="75" r="S6">
        <v>1182</v>
      </c>
      <c t="s" s="75" r="T6">
        <v>1183</v>
      </c>
      <c t="s" s="75" r="U6">
        <v>1184</v>
      </c>
      <c t="s" s="75" r="V6">
        <v>1185</v>
      </c>
      <c t="s" s="75" r="W6">
        <v>1186</v>
      </c>
      <c t="s" s="75" r="X6">
        <v>1187</v>
      </c>
      <c t="s" s="75" r="Y6">
        <v>1188</v>
      </c>
      <c t="s" s="75" r="Z6">
        <v>1189</v>
      </c>
      <c t="s" s="75" r="AA6">
        <v>1190</v>
      </c>
      <c t="s" s="75" r="AB6">
        <v>1191</v>
      </c>
      <c t="s" s="75" r="AC6">
        <v>1192</v>
      </c>
      <c t="s" s="75" r="AD6">
        <v>1193</v>
      </c>
      <c t="s" s="75" r="AE6">
        <v>1194</v>
      </c>
      <c t="s" s="75" r="AF6">
        <v>1195</v>
      </c>
      <c t="s" s="75" r="AG6">
        <v>1196</v>
      </c>
      <c t="s" s="75" r="AH6">
        <v>1197</v>
      </c>
      <c t="s" s="75" r="AI6">
        <v>1198</v>
      </c>
      <c t="s" s="75" r="AJ6">
        <v>1199</v>
      </c>
      <c t="s" s="75" r="AK6">
        <v>1200</v>
      </c>
      <c t="s" s="75" r="AL6">
        <v>1201</v>
      </c>
      <c t="s" s="75" r="AM6">
        <v>1202</v>
      </c>
      <c t="s" s="75" r="AN6">
        <v>1203</v>
      </c>
      <c t="s" s="75" r="AO6">
        <v>1204</v>
      </c>
      <c t="s" s="75" r="AP6">
        <v>1205</v>
      </c>
      <c t="s" s="75" r="AQ6">
        <v>1206</v>
      </c>
      <c t="s" s="75" r="AR6">
        <v>1207</v>
      </c>
      <c t="s" s="75" r="AS6">
        <v>1208</v>
      </c>
      <c t="s" s="75" r="AT6">
        <v>1209</v>
      </c>
      <c t="s" s="75" r="AU6">
        <v>1210</v>
      </c>
      <c t="s" s="75" r="AV6">
        <v>1211</v>
      </c>
      <c t="s" s="75" r="AW6">
        <v>1212</v>
      </c>
      <c t="s" s="75" r="AX6">
        <v>1213</v>
      </c>
      <c t="s" s="75" r="AY6">
        <v>1214</v>
      </c>
      <c t="s" s="75" r="AZ6">
        <v>1215</v>
      </c>
      <c t="s" s="75" r="BA6">
        <v>1216</v>
      </c>
      <c t="s" s="75" r="BB6">
        <v>1217</v>
      </c>
      <c t="s" s="75" r="BC6">
        <v>1218</v>
      </c>
      <c t="s" s="75" r="BD6">
        <v>1219</v>
      </c>
      <c t="s" s="75" r="BE6">
        <v>1220</v>
      </c>
      <c t="s" s="75" r="BF6">
        <v>1221</v>
      </c>
      <c t="s" s="75" r="BG6">
        <v>1222</v>
      </c>
      <c t="s" s="75" r="BH6">
        <v>1223</v>
      </c>
      <c t="s" s="75" r="BI6">
        <v>1224</v>
      </c>
      <c t="s" s="75" r="BJ6">
        <v>1225</v>
      </c>
      <c t="s" s="75" r="BK6">
        <v>1226</v>
      </c>
      <c t="s" s="75" r="BL6">
        <v>1227</v>
      </c>
      <c t="s" s="75" r="BM6">
        <v>1228</v>
      </c>
      <c t="s" s="75" r="BN6">
        <v>1229</v>
      </c>
      <c t="s" s="75" r="BO6">
        <v>1230</v>
      </c>
      <c t="s" s="75" r="BP6">
        <v>1231</v>
      </c>
      <c t="s" s="75" r="BQ6">
        <v>1232</v>
      </c>
      <c t="s" s="75" r="BR6">
        <v>1233</v>
      </c>
      <c t="s" s="75" r="BS6">
        <v>1234</v>
      </c>
      <c t="s" s="75" r="BT6">
        <v>1235</v>
      </c>
      <c t="s" s="75" r="BU6">
        <v>1236</v>
      </c>
      <c t="s" s="75" r="BV6">
        <v>1237</v>
      </c>
      <c t="s" s="75" r="BW6">
        <v>1238</v>
      </c>
      <c t="s" s="75" r="BX6">
        <v>1239</v>
      </c>
      <c t="s" s="75" r="BY6">
        <v>1240</v>
      </c>
      <c t="s" s="75" r="BZ6">
        <v>1241</v>
      </c>
      <c t="s" s="75" r="CA6">
        <v>1242</v>
      </c>
      <c t="s" s="75" r="CB6">
        <v>1243</v>
      </c>
      <c t="s" s="75" r="CC6">
        <v>1244</v>
      </c>
      <c t="s" s="75" r="CD6">
        <v>1245</v>
      </c>
      <c t="s" s="75" r="CE6">
        <v>1246</v>
      </c>
      <c t="s" s="75" r="CF6">
        <v>1247</v>
      </c>
      <c t="s" s="75" r="CG6">
        <v>1248</v>
      </c>
      <c t="s" s="75" r="CH6">
        <v>1249</v>
      </c>
      <c t="s" s="75" r="CI6">
        <v>1250</v>
      </c>
      <c t="s" s="75" r="CJ6">
        <v>1251</v>
      </c>
      <c t="s" s="75" r="CK6">
        <v>1252</v>
      </c>
      <c t="s" s="75" r="CL6">
        <v>1253</v>
      </c>
      <c t="s" s="75" r="CM6">
        <v>1254</v>
      </c>
      <c t="s" s="75" r="CN6">
        <v>1255</v>
      </c>
      <c t="s" s="75" r="CO6">
        <v>1256</v>
      </c>
      <c t="s" s="75" r="CP6">
        <v>1257</v>
      </c>
      <c t="s" s="75" r="CQ6">
        <v>1258</v>
      </c>
      <c t="s" s="75" r="CR6">
        <v>1259</v>
      </c>
      <c t="s" s="75" r="CS6">
        <v>1260</v>
      </c>
      <c t="s" s="75" r="CT6">
        <v>1261</v>
      </c>
    </row>
    <row customHeight="1" r="7" ht="12.75">
      <c t="s" s="76" r="A7">
        <v>1262</v>
      </c>
      <c t="s" s="76" r="B7">
        <v>1263</v>
      </c>
      <c s="77" r="C7">
        <v>13270.0</v>
      </c>
      <c s="77" r="D7">
        <v>11204.0</v>
      </c>
      <c s="77" r="E7">
        <v>10195.0</v>
      </c>
      <c s="77" r="F7">
        <v>8105.0</v>
      </c>
      <c s="77" r="G7">
        <v>7622.0</v>
      </c>
      <c s="77" r="H7">
        <v>7134.0</v>
      </c>
      <c s="77" r="I7">
        <v>24.76</v>
      </c>
      <c s="77" r="J7">
        <v>2888.98702999999</v>
      </c>
      <c s="77" r="K7">
        <v>2346.605368</v>
      </c>
      <c s="77" r="L7">
        <v>2987.94897099999</v>
      </c>
      <c s="77" r="M7">
        <v>2838.09812599999</v>
      </c>
      <c s="77" r="N7">
        <v>1433.66917199999</v>
      </c>
      <c s="77" r="O7">
        <v>774.691333999999</v>
      </c>
      <c s="77" r="P7">
        <v>2322.0</v>
      </c>
      <c s="77" r="Q7">
        <v>2252.0</v>
      </c>
      <c s="77" r="R7">
        <v>2698.0</v>
      </c>
      <c s="77" r="S7">
        <v>2076.0</v>
      </c>
      <c s="77" r="T7">
        <v>1314.0</v>
      </c>
      <c s="77" r="U7">
        <v>542.0</v>
      </c>
      <c s="77" r="V7">
        <v>6528.813919</v>
      </c>
      <c s="77" r="W7">
        <v>1535.728022</v>
      </c>
      <c s="77" r="X7">
        <v>1169.222536</v>
      </c>
      <c s="77" r="Y7">
        <v>1431.238567</v>
      </c>
      <c s="77" r="Z7">
        <v>1409.535452</v>
      </c>
      <c s="77" r="AA7">
        <v>672.967554999999</v>
      </c>
      <c s="77" r="AB7">
        <v>299.081116</v>
      </c>
      <c s="77" r="AC7">
        <v>11.040672</v>
      </c>
      <c s="77" r="AD7">
        <v>2036.975515</v>
      </c>
      <c s="77" r="AE7">
        <v>3818.604882</v>
      </c>
      <c s="77" r="AF7">
        <v>673.233522999999</v>
      </c>
      <c s="77" r="AG7">
        <v>6741.18608099999</v>
      </c>
      <c s="77" r="AH7">
        <v>1353.259008</v>
      </c>
      <c s="77" r="AI7">
        <v>1177.382832</v>
      </c>
      <c s="77" r="AJ7">
        <v>1556.71040399999</v>
      </c>
      <c s="77" r="AK7">
        <v>1428.562674</v>
      </c>
      <c s="77" r="AL7">
        <v>760.701617</v>
      </c>
      <c s="77" r="AM7">
        <v>431.083865</v>
      </c>
      <c s="77" r="AN7">
        <v>33.485681</v>
      </c>
      <c s="77" r="AO7">
        <v>1817.01009</v>
      </c>
      <c s="77" r="AP7">
        <v>4039.11484599999</v>
      </c>
      <c s="77" r="AQ7">
        <v>885.061145</v>
      </c>
      <c s="77" r="AR7">
        <v>10380.012983</v>
      </c>
      <c s="77" r="AS7">
        <v>10.750806</v>
      </c>
      <c s="77" r="AT7">
        <v>444.899947</v>
      </c>
      <c s="77" r="AU7">
        <v>615.393174</v>
      </c>
      <c s="77" r="AV7">
        <v>1643.57313</v>
      </c>
      <c s="77" r="AW7">
        <v>2110.124381</v>
      </c>
      <c s="77" r="AX7">
        <v>1583.01998299999</v>
      </c>
      <c s="77" r="AY7">
        <v>2054.447481</v>
      </c>
      <c s="77" r="AZ7">
        <v>1917.804081</v>
      </c>
      <c s="77" r="BA7">
        <v>8869.0</v>
      </c>
      <c s="77" r="BB7">
        <v>4999.08581899999</v>
      </c>
      <c s="77" r="BC7">
        <v>9.73302799999999</v>
      </c>
      <c s="77" r="BD7">
        <v>360.677365</v>
      </c>
      <c s="77" r="BE7">
        <v>417.240864999999</v>
      </c>
      <c s="77" r="BF7">
        <v>769.924556</v>
      </c>
      <c s="77" r="BG7">
        <v>415.181577</v>
      </c>
      <c s="77" r="BH7">
        <v>1316.531962</v>
      </c>
      <c s="77" r="BI7">
        <v>991.100583</v>
      </c>
      <c s="77" r="BJ7">
        <v>718.695883999999</v>
      </c>
      <c s="77" r="BK7">
        <v>5380.92716399999</v>
      </c>
      <c s="77" r="BL7">
        <v>1.017778</v>
      </c>
      <c s="77" r="BM7">
        <v>84.222582</v>
      </c>
      <c s="77" r="BN7">
        <v>198.152309</v>
      </c>
      <c s="77" r="BO7">
        <v>873.648574</v>
      </c>
      <c s="77" r="BP7">
        <v>1694.942804</v>
      </c>
      <c s="77" r="BQ7">
        <v>266.488021</v>
      </c>
      <c s="77" r="BR7">
        <v>1063.346898</v>
      </c>
      <c s="77" r="BS7">
        <v>1199.108197</v>
      </c>
      <c s="77" r="BT7">
        <v>1591.360374</v>
      </c>
      <c s="77" r="BU7">
        <v>0.0</v>
      </c>
      <c s="77" r="BV7">
        <v>16.850012</v>
      </c>
      <c s="77" r="BW7">
        <v>4.624207</v>
      </c>
      <c s="77" r="BX7">
        <v>117.76105</v>
      </c>
      <c s="77" r="BY7">
        <v>279.821597999999</v>
      </c>
      <c s="77" r="BZ7">
        <v>214.210794999999</v>
      </c>
      <c s="77" r="CA7">
        <v>0.0</v>
      </c>
      <c s="77" r="CB7">
        <v>958.092712</v>
      </c>
      <c s="77" r="CC7">
        <v>5728.520789</v>
      </c>
      <c s="77" r="CD7">
        <v>10.750806</v>
      </c>
      <c s="77" r="CE7">
        <v>359.612294</v>
      </c>
      <c s="77" r="CF7">
        <v>515.882777</v>
      </c>
      <c s="77" r="CG7">
        <v>1359.519536</v>
      </c>
      <c s="77" r="CH7">
        <v>1637.216056</v>
      </c>
      <c s="77" r="CI7">
        <v>1209.729073</v>
      </c>
      <c s="77" r="CJ7">
        <v>14.5064189999999</v>
      </c>
      <c s="77" r="CK7">
        <v>621.303827999999</v>
      </c>
      <c s="77" r="CL7">
        <v>3060.13182</v>
      </c>
      <c s="77" r="CM7">
        <v>0.0</v>
      </c>
      <c s="77" r="CN7">
        <v>68.4376409999999</v>
      </c>
      <c s="77" r="CO7">
        <v>94.886189</v>
      </c>
      <c s="77" r="CP7">
        <v>166.292543999999</v>
      </c>
      <c s="77" r="CQ7">
        <v>193.086727</v>
      </c>
      <c s="77" r="CR7">
        <v>159.080115</v>
      </c>
      <c s="77" r="CS7">
        <v>2039.941062</v>
      </c>
      <c s="77" r="CT7">
        <v>338.407540999999</v>
      </c>
    </row>
    <row customHeight="1" r="8" ht="12.75">
      <c t="s" s="76" r="A8">
        <v>1264</v>
      </c>
      <c t="s" s="76" r="B8">
        <v>1265</v>
      </c>
      <c s="77" r="C8">
        <v>2894.0</v>
      </c>
      <c s="77" r="D8">
        <v>2823.0</v>
      </c>
      <c s="77" r="E8">
        <v>2567.0</v>
      </c>
      <c s="77" r="F8">
        <v>2715.0</v>
      </c>
      <c s="77" r="G8">
        <v>2545.0</v>
      </c>
      <c s="77" r="H8">
        <v>2243.0</v>
      </c>
      <c s="77" r="I8">
        <v>28.85</v>
      </c>
      <c s="77" r="J8">
        <v>622.426789999999</v>
      </c>
      <c s="77" r="K8">
        <v>471.838379999999</v>
      </c>
      <c s="77" r="L8">
        <v>590.102838</v>
      </c>
      <c s="77" r="M8">
        <v>595.910529999999</v>
      </c>
      <c s="77" r="N8">
        <v>381.873101</v>
      </c>
      <c s="77" r="O8">
        <v>231.84836</v>
      </c>
      <c s="77" r="P8">
        <v>629.0</v>
      </c>
      <c s="77" r="Q8">
        <v>481.0</v>
      </c>
      <c s="77" r="R8">
        <v>709.0</v>
      </c>
      <c s="77" r="S8">
        <v>486.0</v>
      </c>
      <c s="77" r="T8">
        <v>343.0</v>
      </c>
      <c s="77" r="U8">
        <v>175.0</v>
      </c>
      <c s="77" r="V8">
        <v>1456.09927599999</v>
      </c>
      <c s="77" r="W8">
        <v>357.699322999999</v>
      </c>
      <c s="77" r="X8">
        <v>239.445314999999</v>
      </c>
      <c s="77" r="Y8">
        <v>280.905118</v>
      </c>
      <c s="77" r="Z8">
        <v>294.891864</v>
      </c>
      <c s="77" r="AA8">
        <v>180.68817</v>
      </c>
      <c s="77" r="AB8">
        <v>100.448584999999</v>
      </c>
      <c s="77" r="AC8">
        <v>2.0209</v>
      </c>
      <c s="77" r="AD8">
        <v>462.78613</v>
      </c>
      <c s="77" r="AE8">
        <v>793.724635</v>
      </c>
      <c s="77" r="AF8">
        <v>199.58851</v>
      </c>
      <c s="77" r="AG8">
        <v>1437.900724</v>
      </c>
      <c s="77" r="AH8">
        <v>264.727466999999</v>
      </c>
      <c s="77" r="AI8">
        <v>232.393065</v>
      </c>
      <c s="77" r="AJ8">
        <v>309.19772</v>
      </c>
      <c s="77" r="AK8">
        <v>301.018666999999</v>
      </c>
      <c s="77" r="AL8">
        <v>201.184931</v>
      </c>
      <c s="77" r="AM8">
        <v>114.371229</v>
      </c>
      <c s="77" r="AN8">
        <v>15.0076459999999</v>
      </c>
      <c s="77" r="AO8">
        <v>351.626172999999</v>
      </c>
      <c s="77" r="AP8">
        <v>831.90853</v>
      </c>
      <c s="77" r="AQ8">
        <v>254.366021999999</v>
      </c>
      <c s="77" r="AR8">
        <v>2299.94941199999</v>
      </c>
      <c s="77" r="AS8">
        <v>4.0418</v>
      </c>
      <c s="77" r="AT8">
        <v>52.5434029999999</v>
      </c>
      <c s="77" r="AU8">
        <v>84.8778049999999</v>
      </c>
      <c s="77" r="AV8">
        <v>206.131812999999</v>
      </c>
      <c s="77" r="AW8">
        <v>436.514428</v>
      </c>
      <c s="77" r="AX8">
        <v>537.559435</v>
      </c>
      <c s="77" r="AY8">
        <v>630.984114999999</v>
      </c>
      <c s="77" r="AZ8">
        <v>347.296611999999</v>
      </c>
      <c s="77" r="BA8">
        <v>2224.0</v>
      </c>
      <c s="77" r="BB8">
        <v>1109.109388</v>
      </c>
      <c s="77" r="BC8">
        <v>0.0</v>
      </c>
      <c s="77" r="BD8">
        <v>40.4180029999999</v>
      </c>
      <c s="77" r="BE8">
        <v>40.4180029999999</v>
      </c>
      <c s="77" r="BF8">
        <v>105.086806999999</v>
      </c>
      <c s="77" r="BG8">
        <v>84.8778049999999</v>
      </c>
      <c s="77" r="BH8">
        <v>400.138225999999</v>
      </c>
      <c s="77" r="BI8">
        <v>297.005745999999</v>
      </c>
      <c s="77" r="BJ8">
        <v>141.164798999999</v>
      </c>
      <c s="77" r="BK8">
        <v>1190.840024</v>
      </c>
      <c s="77" r="BL8">
        <v>4.0418</v>
      </c>
      <c s="77" r="BM8">
        <v>12.125401</v>
      </c>
      <c s="77" r="BN8">
        <v>44.459803</v>
      </c>
      <c s="77" r="BO8">
        <v>101.045007</v>
      </c>
      <c s="77" r="BP8">
        <v>351.636622999999</v>
      </c>
      <c s="77" r="BQ8">
        <v>137.421209</v>
      </c>
      <c s="77" r="BR8">
        <v>333.978368999999</v>
      </c>
      <c s="77" r="BS8">
        <v>206.131812999999</v>
      </c>
      <c s="77" r="BT8">
        <v>343.553022</v>
      </c>
      <c s="77" r="BU8">
        <v>0.0</v>
      </c>
      <c s="77" r="BV8">
        <v>0.0</v>
      </c>
      <c s="77" r="BW8">
        <v>0.0</v>
      </c>
      <c s="77" r="BX8">
        <v>12.125401</v>
      </c>
      <c s="77" r="BY8">
        <v>68.710604</v>
      </c>
      <c s="77" r="BZ8">
        <v>88.919606</v>
      </c>
      <c s="77" r="CA8">
        <v>0.0</v>
      </c>
      <c s="77" r="CB8">
        <v>173.797411</v>
      </c>
      <c s="77" r="CC8">
        <v>1131.704073</v>
      </c>
      <c s="77" r="CD8">
        <v>4.0418</v>
      </c>
      <c s="77" r="CE8">
        <v>32.3344019999999</v>
      </c>
      <c s="77" r="CF8">
        <v>72.7524049999999</v>
      </c>
      <c s="77" r="CG8">
        <v>165.713810999999</v>
      </c>
      <c s="77" r="CH8">
        <v>327.385821</v>
      </c>
      <c s="77" r="CI8">
        <v>408.221826</v>
      </c>
      <c s="77" r="CJ8">
        <v>0.0</v>
      </c>
      <c s="77" r="CK8">
        <v>121.254008</v>
      </c>
      <c s="77" r="CL8">
        <v>824.692317</v>
      </c>
      <c s="77" r="CM8">
        <v>0.0</v>
      </c>
      <c s="77" r="CN8">
        <v>20.209001</v>
      </c>
      <c s="77" r="CO8">
        <v>12.125401</v>
      </c>
      <c s="77" r="CP8">
        <v>28.2926019999999</v>
      </c>
      <c s="77" r="CQ8">
        <v>40.4180029999999</v>
      </c>
      <c s="77" r="CR8">
        <v>40.4180029999999</v>
      </c>
      <c s="77" r="CS8">
        <v>630.984114999999</v>
      </c>
      <c s="77" r="CT8">
        <v>52.245193</v>
      </c>
    </row>
    <row customHeight="1" r="9" ht="12.75">
      <c t="s" s="76" r="A9">
        <v>1266</v>
      </c>
      <c t="s" s="76" r="B9">
        <v>1267</v>
      </c>
      <c s="77" r="C9">
        <v>7245.0</v>
      </c>
      <c s="77" r="D9">
        <v>5984.0</v>
      </c>
      <c s="77" r="E9">
        <v>5530.0</v>
      </c>
      <c s="77" r="F9">
        <v>2723.0</v>
      </c>
      <c s="77" r="G9">
        <v>1499.0</v>
      </c>
      <c s="77" r="H9">
        <v>966.0</v>
      </c>
      <c s="77" r="I9">
        <v>7.28</v>
      </c>
      <c s="77" r="J9">
        <v>1277.0</v>
      </c>
      <c s="77" r="K9">
        <v>1367.0</v>
      </c>
      <c s="77" r="L9">
        <v>1427.0</v>
      </c>
      <c s="77" r="M9">
        <v>1862.0</v>
      </c>
      <c s="77" r="N9">
        <v>1011.0</v>
      </c>
      <c s="77" r="O9">
        <v>301.0</v>
      </c>
      <c s="77" r="P9">
        <v>1191.0</v>
      </c>
      <c s="77" r="Q9">
        <v>1193.0</v>
      </c>
      <c s="77" r="R9">
        <v>1407.0</v>
      </c>
      <c s="77" r="S9">
        <v>1548.0</v>
      </c>
      <c s="77" r="T9">
        <v>500.0</v>
      </c>
      <c s="77" r="U9">
        <v>145.0</v>
      </c>
      <c s="77" r="V9">
        <v>3554.0</v>
      </c>
      <c s="77" r="W9">
        <v>662.0</v>
      </c>
      <c s="77" r="X9">
        <v>693.0</v>
      </c>
      <c s="77" r="Y9">
        <v>676.0</v>
      </c>
      <c s="77" r="Z9">
        <v>876.0</v>
      </c>
      <c s="77" r="AA9">
        <v>518.0</v>
      </c>
      <c s="77" r="AB9">
        <v>124.0</v>
      </c>
      <c s="77" r="AC9">
        <v>5.0</v>
      </c>
      <c s="77" r="AD9">
        <v>905.0</v>
      </c>
      <c s="77" r="AE9">
        <v>2295.0</v>
      </c>
      <c s="77" r="AF9">
        <v>354.0</v>
      </c>
      <c s="77" r="AG9">
        <v>3691.0</v>
      </c>
      <c s="77" r="AH9">
        <v>615.0</v>
      </c>
      <c s="77" r="AI9">
        <v>674.0</v>
      </c>
      <c s="77" r="AJ9">
        <v>751.0</v>
      </c>
      <c s="77" r="AK9">
        <v>986.0</v>
      </c>
      <c s="77" r="AL9">
        <v>493.0</v>
      </c>
      <c s="77" r="AM9">
        <v>166.0</v>
      </c>
      <c s="77" r="AN9">
        <v>6.0</v>
      </c>
      <c s="77" r="AO9">
        <v>847.0</v>
      </c>
      <c s="77" r="AP9">
        <v>2449.0</v>
      </c>
      <c s="77" r="AQ9">
        <v>395.0</v>
      </c>
      <c s="77" r="AR9">
        <v>6012.0</v>
      </c>
      <c s="77" r="AS9">
        <v>4.0</v>
      </c>
      <c s="77" r="AT9">
        <v>196.0</v>
      </c>
      <c s="77" r="AU9">
        <v>576.0</v>
      </c>
      <c s="77" r="AV9">
        <v>1116.0</v>
      </c>
      <c s="77" r="AW9">
        <v>1296.0</v>
      </c>
      <c s="77" r="AX9">
        <v>712.0</v>
      </c>
      <c s="77" r="AY9">
        <v>1268.0</v>
      </c>
      <c s="77" r="AZ9">
        <v>844.0</v>
      </c>
      <c s="77" r="BA9">
        <v>4868.0</v>
      </c>
      <c s="77" r="BB9">
        <v>2840.0</v>
      </c>
      <c s="77" r="BC9">
        <v>4.0</v>
      </c>
      <c s="77" r="BD9">
        <v>172.0</v>
      </c>
      <c s="77" r="BE9">
        <v>364.0</v>
      </c>
      <c s="77" r="BF9">
        <v>512.0</v>
      </c>
      <c s="77" r="BG9">
        <v>280.0</v>
      </c>
      <c s="77" r="BH9">
        <v>580.0</v>
      </c>
      <c s="77" r="BI9">
        <v>640.0</v>
      </c>
      <c s="77" r="BJ9">
        <v>288.0</v>
      </c>
      <c s="77" r="BK9">
        <v>3172.0</v>
      </c>
      <c s="77" r="BL9">
        <v>0.0</v>
      </c>
      <c s="77" r="BM9">
        <v>24.0</v>
      </c>
      <c s="77" r="BN9">
        <v>212.0</v>
      </c>
      <c s="77" r="BO9">
        <v>604.0</v>
      </c>
      <c s="77" r="BP9">
        <v>1016.0</v>
      </c>
      <c s="77" r="BQ9">
        <v>132.0</v>
      </c>
      <c s="77" r="BR9">
        <v>628.0</v>
      </c>
      <c s="77" r="BS9">
        <v>556.0</v>
      </c>
      <c s="77" r="BT9">
        <v>904.0</v>
      </c>
      <c s="77" r="BU9">
        <v>0.0</v>
      </c>
      <c s="77" r="BV9">
        <v>8.0</v>
      </c>
      <c s="77" r="BW9">
        <v>4.0</v>
      </c>
      <c s="77" r="BX9">
        <v>64.0</v>
      </c>
      <c s="77" r="BY9">
        <v>188.0</v>
      </c>
      <c s="77" r="BZ9">
        <v>108.0</v>
      </c>
      <c s="77" r="CA9">
        <v>0.0</v>
      </c>
      <c s="77" r="CB9">
        <v>532.0</v>
      </c>
      <c s="77" r="CC9">
        <v>3068.0</v>
      </c>
      <c s="77" r="CD9">
        <v>4.0</v>
      </c>
      <c s="77" r="CE9">
        <v>136.0</v>
      </c>
      <c s="77" r="CF9">
        <v>416.0</v>
      </c>
      <c s="77" r="CG9">
        <v>864.0</v>
      </c>
      <c s="77" r="CH9">
        <v>952.0</v>
      </c>
      <c s="77" r="CI9">
        <v>484.0</v>
      </c>
      <c s="77" r="CJ9">
        <v>32.0</v>
      </c>
      <c s="77" r="CK9">
        <v>180.0</v>
      </c>
      <c s="77" r="CL9">
        <v>2040.0</v>
      </c>
      <c s="77" r="CM9">
        <v>0.0</v>
      </c>
      <c s="77" r="CN9">
        <v>52.0</v>
      </c>
      <c s="77" r="CO9">
        <v>156.0</v>
      </c>
      <c s="77" r="CP9">
        <v>188.0</v>
      </c>
      <c s="77" r="CQ9">
        <v>156.0</v>
      </c>
      <c s="77" r="CR9">
        <v>120.0</v>
      </c>
      <c s="77" r="CS9">
        <v>1236.0</v>
      </c>
      <c s="77" r="CT9">
        <v>132.0</v>
      </c>
    </row>
    <row customHeight="1" r="10" ht="12.75">
      <c t="s" s="76" r="A10">
        <v>1268</v>
      </c>
      <c t="s" s="76" r="B10">
        <v>1269</v>
      </c>
      <c s="77" r="C10">
        <v>6899.0</v>
      </c>
      <c s="77" r="D10">
        <v>6972.0</v>
      </c>
      <c s="77" r="E10">
        <v>6472.0</v>
      </c>
      <c s="77" r="F10">
        <v>6595.0</v>
      </c>
      <c s="77" r="G10">
        <v>6133.0</v>
      </c>
      <c s="77" r="H10">
        <v>4841.0</v>
      </c>
      <c s="77" r="I10">
        <v>10.28</v>
      </c>
      <c s="77" r="J10">
        <v>1266.526108</v>
      </c>
      <c s="77" r="K10">
        <v>1215.01877399999</v>
      </c>
      <c s="77" r="L10">
        <v>1377.833605</v>
      </c>
      <c s="77" r="M10">
        <v>1531.35633899999</v>
      </c>
      <c s="77" r="N10">
        <v>896.672853</v>
      </c>
      <c s="77" r="O10">
        <v>611.592321999999</v>
      </c>
      <c s="77" r="P10">
        <v>1433.0</v>
      </c>
      <c s="77" r="Q10">
        <v>1507.0</v>
      </c>
      <c s="77" r="R10">
        <v>1533.0</v>
      </c>
      <c s="77" r="S10">
        <v>1311.0</v>
      </c>
      <c s="77" r="T10">
        <v>809.0</v>
      </c>
      <c s="77" r="U10">
        <v>379.0</v>
      </c>
      <c s="77" r="V10">
        <v>3292.37428</v>
      </c>
      <c s="77" r="W10">
        <v>642.042995</v>
      </c>
      <c s="77" r="X10">
        <v>619.441706999999</v>
      </c>
      <c s="77" r="Y10">
        <v>644.808067</v>
      </c>
      <c s="77" r="Z10">
        <v>734.124191999999</v>
      </c>
      <c s="77" r="AA10">
        <v>433.377263</v>
      </c>
      <c s="77" r="AB10">
        <v>211.384972</v>
      </c>
      <c s="77" r="AC10">
        <v>7.195083</v>
      </c>
      <c s="77" r="AD10">
        <v>870.642790999999</v>
      </c>
      <c s="77" r="AE10">
        <v>1953.92604899999</v>
      </c>
      <c s="77" r="AF10">
        <v>467.805438999999</v>
      </c>
      <c s="77" r="AG10">
        <v>3606.62572</v>
      </c>
      <c s="77" r="AH10">
        <v>624.483113</v>
      </c>
      <c s="77" r="AI10">
        <v>595.577065999999</v>
      </c>
      <c s="77" r="AJ10">
        <v>733.025536999999</v>
      </c>
      <c s="77" r="AK10">
        <v>797.232147</v>
      </c>
      <c s="77" r="AL10">
        <v>463.295591</v>
      </c>
      <c s="77" r="AM10">
        <v>345.780200999999</v>
      </c>
      <c s="77" r="AN10">
        <v>47.232066</v>
      </c>
      <c s="77" r="AO10">
        <v>860.240581</v>
      </c>
      <c s="77" r="AP10">
        <v>2077.50864099999</v>
      </c>
      <c s="77" r="AQ10">
        <v>668.876497999999</v>
      </c>
      <c s="77" r="AR10">
        <v>5714.14573699999</v>
      </c>
      <c s="77" r="AS10">
        <v>8.57857199999999</v>
      </c>
      <c s="77" r="AT10">
        <v>116.039398</v>
      </c>
      <c s="77" r="AU10">
        <v>188.960386</v>
      </c>
      <c s="77" r="AV10">
        <v>709.322442</v>
      </c>
      <c s="77" r="AW10">
        <v>1172.306043</v>
      </c>
      <c s="77" r="AX10">
        <v>969.159073</v>
      </c>
      <c s="77" r="AY10">
        <v>1533.29923899999</v>
      </c>
      <c s="77" r="AZ10">
        <v>1016.480586</v>
      </c>
      <c s="77" r="BA10">
        <v>5480.0</v>
      </c>
      <c s="77" r="BB10">
        <v>2694.744173</v>
      </c>
      <c s="77" r="BC10">
        <v>4.18840599999999</v>
      </c>
      <c s="77" r="BD10">
        <v>99.4805259999999</v>
      </c>
      <c s="77" r="BE10">
        <v>125.814136</v>
      </c>
      <c s="77" r="BF10">
        <v>374.925045</v>
      </c>
      <c s="77" r="BG10">
        <v>263.58201</v>
      </c>
      <c s="77" r="BH10">
        <v>784.575486999999</v>
      </c>
      <c s="77" r="BI10">
        <v>732.475271</v>
      </c>
      <c s="77" r="BJ10">
        <v>309.703292999999</v>
      </c>
      <c s="77" r="BK10">
        <v>3019.401565</v>
      </c>
      <c s="77" r="BL10">
        <v>4.39016599999999</v>
      </c>
      <c s="77" r="BM10">
        <v>16.558872</v>
      </c>
      <c s="77" r="BN10">
        <v>63.14625</v>
      </c>
      <c s="77" r="BO10">
        <v>334.397397</v>
      </c>
      <c s="77" r="BP10">
        <v>908.724032999999</v>
      </c>
      <c s="77" r="BQ10">
        <v>184.583586</v>
      </c>
      <c s="77" r="BR10">
        <v>800.823968</v>
      </c>
      <c s="77" r="BS10">
        <v>706.777291999999</v>
      </c>
      <c s="77" r="BT10">
        <v>906.712908999999</v>
      </c>
      <c s="77" r="BU10">
        <v>0.0</v>
      </c>
      <c s="77" r="BV10">
        <v>0.0</v>
      </c>
      <c s="77" r="BW10">
        <v>8.37681199999999</v>
      </c>
      <c s="77" r="BX10">
        <v>58.0672819999999</v>
      </c>
      <c s="77" r="BY10">
        <v>177.626613999999</v>
      </c>
      <c s="77" r="BZ10">
        <v>131.837272</v>
      </c>
      <c s="77" r="CA10">
        <v>0.0</v>
      </c>
      <c s="77" r="CB10">
        <v>530.804928</v>
      </c>
      <c s="77" r="CC10">
        <v>2727.518422</v>
      </c>
      <c s="77" r="CD10">
        <v>4.18840599999999</v>
      </c>
      <c s="77" r="CE10">
        <v>90.308428</v>
      </c>
      <c s="77" r="CF10">
        <v>133.003840999999</v>
      </c>
      <c s="77" r="CG10">
        <v>579.145689999999</v>
      </c>
      <c s="77" r="CH10">
        <v>901.321895</v>
      </c>
      <c s="77" r="CI10">
        <v>739.660103</v>
      </c>
      <c s="77" r="CJ10">
        <v>12.476505</v>
      </c>
      <c s="77" r="CK10">
        <v>267.413553999999</v>
      </c>
      <c s="77" r="CL10">
        <v>2079.914407</v>
      </c>
      <c s="77" r="CM10">
        <v>4.39016599999999</v>
      </c>
      <c s="77" r="CN10">
        <v>25.7309699999999</v>
      </c>
      <c s="77" r="CO10">
        <v>47.5797329999999</v>
      </c>
      <c s="77" r="CP10">
        <v>72.109469</v>
      </c>
      <c s="77" r="CQ10">
        <v>93.357534</v>
      </c>
      <c s="77" r="CR10">
        <v>97.6616989999999</v>
      </c>
      <c s="77" r="CS10">
        <v>1520.822733</v>
      </c>
      <c s="77" r="CT10">
        <v>218.262103</v>
      </c>
    </row>
    <row customHeight="1" r="11" ht="12.75">
      <c t="s" s="76" r="A11">
        <v>1270</v>
      </c>
      <c t="s" s="76" r="B11">
        <v>1271</v>
      </c>
      <c s="77" r="C11">
        <v>24913.0</v>
      </c>
      <c s="77" r="D11">
        <v>22538.0</v>
      </c>
      <c s="77" r="E11">
        <v>22604.0</v>
      </c>
      <c s="77" r="F11">
        <v>23318.0</v>
      </c>
      <c s="77" r="G11">
        <v>25680.0</v>
      </c>
      <c s="77" r="H11">
        <v>27330.0</v>
      </c>
      <c s="77" r="I11">
        <v>9.96</v>
      </c>
      <c s="77" r="J11">
        <v>4068.669185</v>
      </c>
      <c s="77" r="K11">
        <v>4655.551744</v>
      </c>
      <c s="77" r="L11">
        <v>5377.697261</v>
      </c>
      <c s="77" r="M11">
        <v>5066.55112199999</v>
      </c>
      <c s="77" r="N11">
        <v>3037.840682</v>
      </c>
      <c s="77" r="O11">
        <v>2706.69000599999</v>
      </c>
      <c s="77" r="P11">
        <v>3927.0</v>
      </c>
      <c s="77" r="Q11">
        <v>4316.0</v>
      </c>
      <c s="77" r="R11">
        <v>5098.0</v>
      </c>
      <c s="77" r="S11">
        <v>3943.0</v>
      </c>
      <c s="77" r="T11">
        <v>3191.0</v>
      </c>
      <c s="77" r="U11">
        <v>2063.0</v>
      </c>
      <c s="77" r="V11">
        <v>11626.396323</v>
      </c>
      <c s="77" r="W11">
        <v>2022.67118</v>
      </c>
      <c s="77" r="X11">
        <v>2384.32815799999</v>
      </c>
      <c s="77" r="Y11">
        <v>2568.731475</v>
      </c>
      <c s="77" r="Z11">
        <v>2373.57377799999</v>
      </c>
      <c s="77" r="AA11">
        <v>1283.562823</v>
      </c>
      <c s="77" r="AB11">
        <v>948.918176</v>
      </c>
      <c s="77" r="AC11">
        <v>44.6107319999999</v>
      </c>
      <c s="77" r="AD11">
        <v>2755.78361399999</v>
      </c>
      <c s="77" r="AE11">
        <v>7158.17483999999</v>
      </c>
      <c s="77" r="AF11">
        <v>1712.43787</v>
      </c>
      <c s="77" r="AG11">
        <v>13286.6036769999</v>
      </c>
      <c s="77" r="AH11">
        <v>2045.998004</v>
      </c>
      <c s="77" r="AI11">
        <v>2271.223586</v>
      </c>
      <c s="77" r="AJ11">
        <v>2808.965786</v>
      </c>
      <c s="77" r="AK11">
        <v>2692.97734399999</v>
      </c>
      <c s="77" r="AL11">
        <v>1754.277859</v>
      </c>
      <c s="77" r="AM11">
        <v>1516.90624299999</v>
      </c>
      <c s="77" r="AN11">
        <v>196.254854999999</v>
      </c>
      <c s="77" r="AO11">
        <v>2651.787558</v>
      </c>
      <c s="77" r="AP11">
        <v>7945.164281</v>
      </c>
      <c s="77" r="AQ11">
        <v>2689.651838</v>
      </c>
      <c s="77" r="AR11">
        <v>20854.956491</v>
      </c>
      <c s="77" r="AS11">
        <v>8.454601</v>
      </c>
      <c s="77" r="AT11">
        <v>753.56222</v>
      </c>
      <c s="77" r="AU11">
        <v>1697.871173</v>
      </c>
      <c s="77" r="AV11">
        <v>3284.88169699999</v>
      </c>
      <c s="77" r="AW11">
        <v>4122.956443</v>
      </c>
      <c s="77" r="AX11">
        <v>2588.25824199999</v>
      </c>
      <c s="77" r="AY11">
        <v>5593.61972499999</v>
      </c>
      <c s="77" r="AZ11">
        <v>2805.352389</v>
      </c>
      <c s="77" r="BA11">
        <v>18676.0</v>
      </c>
      <c s="77" r="BB11">
        <v>9593.22030699999</v>
      </c>
      <c s="77" r="BC11">
        <v>8.454601</v>
      </c>
      <c s="77" r="BD11">
        <v>503.507234999999</v>
      </c>
      <c s="77" r="BE11">
        <v>937.513985</v>
      </c>
      <c s="77" r="BF11">
        <v>1586.76567</v>
      </c>
      <c s="77" r="BG11">
        <v>990.120454</v>
      </c>
      <c s="77" r="BH11">
        <v>2096.972619</v>
      </c>
      <c s="77" r="BI11">
        <v>2361.890381</v>
      </c>
      <c s="77" r="BJ11">
        <v>1107.995361</v>
      </c>
      <c s="77" r="BK11">
        <v>11261.736183</v>
      </c>
      <c s="77" r="BL11">
        <v>0.0</v>
      </c>
      <c s="77" r="BM11">
        <v>250.054983999999</v>
      </c>
      <c s="77" r="BN11">
        <v>760.357187999999</v>
      </c>
      <c s="77" r="BO11">
        <v>1698.116027</v>
      </c>
      <c s="77" r="BP11">
        <v>3132.835989</v>
      </c>
      <c s="77" r="BQ11">
        <v>491.285622999999</v>
      </c>
      <c s="77" r="BR11">
        <v>3231.72934399999</v>
      </c>
      <c s="77" r="BS11">
        <v>1697.35702799999</v>
      </c>
      <c s="77" r="BT11">
        <v>2837.294131</v>
      </c>
      <c s="77" r="BU11">
        <v>0.0</v>
      </c>
      <c s="77" r="BV11">
        <v>39.6143799999999</v>
      </c>
      <c s="77" r="BW11">
        <v>41.261046</v>
      </c>
      <c s="77" r="BX11">
        <v>262.885024999999</v>
      </c>
      <c s="77" r="BY11">
        <v>511.626574</v>
      </c>
      <c s="77" r="BZ11">
        <v>441.227548</v>
      </c>
      <c s="77" r="CA11">
        <v>0.0</v>
      </c>
      <c s="77" r="CB11">
        <v>1540.67955899999</v>
      </c>
      <c s="77" r="CC11">
        <v>10584.856442</v>
      </c>
      <c s="77" r="CD11">
        <v>8.454601</v>
      </c>
      <c s="77" r="CE11">
        <v>607.181445</v>
      </c>
      <c s="77" r="CF11">
        <v>1417.919462</v>
      </c>
      <c s="77" r="CG11">
        <v>2748.56122199999</v>
      </c>
      <c s="77" r="CH11">
        <v>3083.96088599999</v>
      </c>
      <c s="77" r="CI11">
        <v>1882.339907</v>
      </c>
      <c s="77" r="CJ11">
        <v>49.145474</v>
      </c>
      <c s="77" r="CK11">
        <v>787.293445</v>
      </c>
      <c s="77" r="CL11">
        <v>7432.805918</v>
      </c>
      <c s="77" r="CM11">
        <v>0.0</v>
      </c>
      <c s="77" r="CN11">
        <v>106.766395</v>
      </c>
      <c s="77" r="CO11">
        <v>238.690665</v>
      </c>
      <c s="77" r="CP11">
        <v>273.435451</v>
      </c>
      <c s="77" r="CQ11">
        <v>527.368983999999</v>
      </c>
      <c s="77" r="CR11">
        <v>264.690788</v>
      </c>
      <c s="77" r="CS11">
        <v>5544.47425</v>
      </c>
      <c s="77" r="CT11">
        <v>477.379385</v>
      </c>
    </row>
    <row customHeight="1" r="12" ht="12.75">
      <c t="s" s="76" r="A12">
        <v>1272</v>
      </c>
      <c t="s" s="76" r="B12">
        <v>1273</v>
      </c>
      <c s="77" r="C12">
        <v>14779.0</v>
      </c>
      <c s="77" r="D12">
        <v>13902.0</v>
      </c>
      <c s="77" r="E12">
        <v>12843.0</v>
      </c>
      <c s="77" r="F12">
        <v>9972.0</v>
      </c>
      <c s="77" r="G12">
        <v>6918.0</v>
      </c>
      <c s="77" r="H12">
        <v>4671.0</v>
      </c>
      <c s="77" r="I12">
        <v>33.72</v>
      </c>
      <c s="77" r="J12">
        <v>2557.758969</v>
      </c>
      <c s="77" r="K12">
        <v>2641.466495</v>
      </c>
      <c s="77" r="L12">
        <v>2941.23259199999</v>
      </c>
      <c s="77" r="M12">
        <v>3623.157912</v>
      </c>
      <c s="77" r="N12">
        <v>2027.88340999999</v>
      </c>
      <c s="77" r="O12">
        <v>987.500622</v>
      </c>
      <c s="77" r="P12">
        <v>2798.0</v>
      </c>
      <c s="77" r="Q12">
        <v>3030.0</v>
      </c>
      <c s="77" r="R12">
        <v>3365.0</v>
      </c>
      <c s="77" r="S12">
        <v>2860.0</v>
      </c>
      <c s="77" r="T12">
        <v>1215.0</v>
      </c>
      <c s="77" r="U12">
        <v>634.0</v>
      </c>
      <c s="77" r="V12">
        <v>6960.736899</v>
      </c>
      <c s="77" r="W12">
        <v>1283.76993399999</v>
      </c>
      <c s="77" r="X12">
        <v>1311.749571</v>
      </c>
      <c s="77" r="Y12">
        <v>1350.79149699999</v>
      </c>
      <c s="77" r="Z12">
        <v>1732.569968</v>
      </c>
      <c s="77" r="AA12">
        <v>944.367079999999</v>
      </c>
      <c s="77" r="AB12">
        <v>302.67369</v>
      </c>
      <c s="77" r="AC12">
        <v>34.815159</v>
      </c>
      <c s="77" r="AD12">
        <v>1829.875158</v>
      </c>
      <c s="77" r="AE12">
        <v>4328.888898</v>
      </c>
      <c s="77" r="AF12">
        <v>801.972843</v>
      </c>
      <c s="77" r="AG12">
        <v>7818.26310099999</v>
      </c>
      <c s="77" r="AH12">
        <v>1273.989035</v>
      </c>
      <c s="77" r="AI12">
        <v>1329.716924</v>
      </c>
      <c s="77" r="AJ12">
        <v>1590.44109499999</v>
      </c>
      <c s="77" r="AK12">
        <v>1890.587944</v>
      </c>
      <c s="77" r="AL12">
        <v>1083.51632999999</v>
      </c>
      <c s="77" r="AM12">
        <v>562.911804999999</v>
      </c>
      <c s="77" r="AN12">
        <v>87.099967</v>
      </c>
      <c s="77" r="AO12">
        <v>1785.865278</v>
      </c>
      <c s="77" r="AP12">
        <v>4856.97449899999</v>
      </c>
      <c s="77" r="AQ12">
        <v>1175.423324</v>
      </c>
      <c s="77" r="AR12">
        <v>12213.513348</v>
      </c>
      <c s="77" r="AS12">
        <v>39.175114</v>
      </c>
      <c s="77" r="AT12">
        <v>389.790580999999</v>
      </c>
      <c s="77" r="AU12">
        <v>1111.80819799999</v>
      </c>
      <c s="77" r="AV12">
        <v>2150.61646699999</v>
      </c>
      <c s="77" r="AW12">
        <v>2395.25043899999</v>
      </c>
      <c s="77" r="AX12">
        <v>1496.104495</v>
      </c>
      <c s="77" r="AY12">
        <v>2838.298397</v>
      </c>
      <c s="77" r="AZ12">
        <v>1792.469656</v>
      </c>
      <c s="77" r="BA12">
        <v>11013.0</v>
      </c>
      <c s="77" r="BB12">
        <v>5665.52998699999</v>
      </c>
      <c s="77" r="BC12">
        <v>35.3420619999999</v>
      </c>
      <c s="77" r="BD12">
        <v>279.298004999999</v>
      </c>
      <c s="77" r="BE12">
        <v>672.951807</v>
      </c>
      <c s="77" r="BF12">
        <v>1003.469585</v>
      </c>
      <c s="77" r="BG12">
        <v>488.705906</v>
      </c>
      <c s="77" r="BH12">
        <v>1243.668136</v>
      </c>
      <c s="77" r="BI12">
        <v>1306.714469</v>
      </c>
      <c s="77" r="BJ12">
        <v>635.380016999999</v>
      </c>
      <c s="77" r="BK12">
        <v>6547.98336199999</v>
      </c>
      <c s="77" r="BL12">
        <v>3.83305199999999</v>
      </c>
      <c s="77" r="BM12">
        <v>110.492577</v>
      </c>
      <c s="77" r="BN12">
        <v>438.856390999999</v>
      </c>
      <c s="77" r="BO12">
        <v>1147.146882</v>
      </c>
      <c s="77" r="BP12">
        <v>1906.544533</v>
      </c>
      <c s="77" r="BQ12">
        <v>252.436359</v>
      </c>
      <c s="77" r="BR12">
        <v>1531.583928</v>
      </c>
      <c s="77" r="BS12">
        <v>1157.089639</v>
      </c>
      <c s="77" r="BT12">
        <v>1798.24382599999</v>
      </c>
      <c s="77" r="BU12">
        <v>0.0</v>
      </c>
      <c s="77" r="BV12">
        <v>23.952696</v>
      </c>
      <c s="77" r="BW12">
        <v>9.71099599999999</v>
      </c>
      <c s="77" r="BX12">
        <v>127.146681</v>
      </c>
      <c s="77" r="BY12">
        <v>276.959843999999</v>
      </c>
      <c s="77" r="BZ12">
        <v>247.382923</v>
      </c>
      <c s="77" r="CA12">
        <v>0.0</v>
      </c>
      <c s="77" r="CB12">
        <v>1113.09068499999</v>
      </c>
      <c s="77" r="CC12">
        <v>6216.478019</v>
      </c>
      <c s="77" r="CD12">
        <v>27.9620989999999</v>
      </c>
      <c s="77" r="CE12">
        <v>270.503201999999</v>
      </c>
      <c s="77" r="CF12">
        <v>910.297507999999</v>
      </c>
      <c s="77" r="CG12">
        <v>1716.728433</v>
      </c>
      <c s="77" r="CH12">
        <v>1763.197631</v>
      </c>
      <c s="77" r="CI12">
        <v>1065.977667</v>
      </c>
      <c s="77" r="CJ12">
        <v>26.343944</v>
      </c>
      <c s="77" r="CK12">
        <v>435.467534</v>
      </c>
      <c s="77" r="CL12">
        <v>4198.79150399999</v>
      </c>
      <c s="77" r="CM12">
        <v>11.213015</v>
      </c>
      <c s="77" r="CN12">
        <v>95.3346829999999</v>
      </c>
      <c s="77" r="CO12">
        <v>191.799693999999</v>
      </c>
      <c s="77" r="CP12">
        <v>306.741354</v>
      </c>
      <c s="77" r="CQ12">
        <v>355.092964999999</v>
      </c>
      <c s="77" r="CR12">
        <v>182.743905</v>
      </c>
      <c s="77" r="CS12">
        <v>2811.95445299999</v>
      </c>
      <c s="77" r="CT12">
        <v>243.911437</v>
      </c>
    </row>
    <row customHeight="1" r="13" ht="12.75">
      <c t="s" s="76" r="A13">
        <v>1274</v>
      </c>
      <c t="s" s="76" r="B13">
        <v>1275</v>
      </c>
      <c s="77" r="C13">
        <v>239157.0</v>
      </c>
      <c s="77" r="D13">
        <v>215374.0</v>
      </c>
      <c s="77" r="E13">
        <v>210336.0</v>
      </c>
      <c s="77" r="F13">
        <v>208159.0</v>
      </c>
      <c s="77" r="G13">
        <v>223131.0</v>
      </c>
      <c s="77" r="H13">
        <v>266662.0</v>
      </c>
      <c s="77" r="I13">
        <v>49.36</v>
      </c>
      <c s="77" r="J13">
        <v>32735.994543</v>
      </c>
      <c s="77" r="K13">
        <v>74766.77279</v>
      </c>
      <c s="77" r="L13">
        <v>49305.367221</v>
      </c>
      <c s="77" r="M13">
        <v>38976.9627869999</v>
      </c>
      <c s="77" r="N13">
        <v>24252.685124</v>
      </c>
      <c s="77" r="O13">
        <v>19119.217535</v>
      </c>
      <c s="77" r="P13">
        <v>29432.0</v>
      </c>
      <c s="77" r="Q13">
        <v>66769.0</v>
      </c>
      <c s="77" r="R13">
        <v>43570.0</v>
      </c>
      <c s="77" r="S13">
        <v>34159.0</v>
      </c>
      <c s="77" r="T13">
        <v>23621.0</v>
      </c>
      <c s="77" r="U13">
        <v>17823.0</v>
      </c>
      <c s="77" r="V13">
        <v>111451.60394</v>
      </c>
      <c s="77" r="W13">
        <v>16807.2311</v>
      </c>
      <c s="77" r="X13">
        <v>34673.8573069999</v>
      </c>
      <c s="77" r="Y13">
        <v>25151.426506</v>
      </c>
      <c s="77" r="Z13">
        <v>18189.90749</v>
      </c>
      <c s="77" r="AA13">
        <v>10544.035822</v>
      </c>
      <c s="77" r="AB13">
        <v>5637.591537</v>
      </c>
      <c s="77" r="AC13">
        <v>447.554176999999</v>
      </c>
      <c s="77" r="AD13">
        <v>25243.8820569999</v>
      </c>
      <c s="77" r="AE13">
        <v>74404.717409</v>
      </c>
      <c s="77" r="AF13">
        <v>11803.0044739999</v>
      </c>
      <c s="77" r="AG13">
        <v>127705.39606</v>
      </c>
      <c s="77" r="AH13">
        <v>15928.7634419999</v>
      </c>
      <c s="77" r="AI13">
        <v>40092.9154829999</v>
      </c>
      <c s="77" r="AJ13">
        <v>24153.940715</v>
      </c>
      <c s="77" r="AK13">
        <v>20787.0552959999</v>
      </c>
      <c s="77" r="AL13">
        <v>13708.649302</v>
      </c>
      <c s="77" r="AM13">
        <v>11399.863141</v>
      </c>
      <c s="77" r="AN13">
        <v>1634.20868</v>
      </c>
      <c s="77" r="AO13">
        <v>25881.7820969999</v>
      </c>
      <c s="77" r="AP13">
        <v>81138.8231519999</v>
      </c>
      <c s="77" r="AQ13">
        <v>20684.7908109999</v>
      </c>
      <c s="77" r="AR13">
        <v>206451.005446</v>
      </c>
      <c s="77" r="AS13">
        <v>225.866131</v>
      </c>
      <c s="77" r="AT13">
        <v>6508.47826499999</v>
      </c>
      <c s="77" r="AU13">
        <v>29857.1830459999</v>
      </c>
      <c s="77" r="AV13">
        <v>32722.2612279999</v>
      </c>
      <c s="77" r="AW13">
        <v>32367.613579</v>
      </c>
      <c s="77" r="AX13">
        <v>16306.329748</v>
      </c>
      <c s="77" r="AY13">
        <v>37451.2274669999</v>
      </c>
      <c s="77" r="AZ13">
        <v>51012.045982</v>
      </c>
      <c s="77" r="BA13">
        <v>186035.0</v>
      </c>
      <c s="77" r="BB13">
        <v>94658.3728339999</v>
      </c>
      <c s="77" r="BC13">
        <v>163.922869999999</v>
      </c>
      <c s="77" r="BD13">
        <v>4573.773543</v>
      </c>
      <c s="77" r="BE13">
        <v>17083.767795</v>
      </c>
      <c s="77" r="BF13">
        <v>14637.323929</v>
      </c>
      <c s="77" r="BG13">
        <v>9573.14626499999</v>
      </c>
      <c s="77" r="BH13">
        <v>13560.505472</v>
      </c>
      <c s="77" r="BI13">
        <v>14671.070379</v>
      </c>
      <c s="77" r="BJ13">
        <v>20394.862582</v>
      </c>
      <c s="77" r="BK13">
        <v>111792.632612</v>
      </c>
      <c s="77" r="BL13">
        <v>61.943261</v>
      </c>
      <c s="77" r="BM13">
        <v>1934.70472199999</v>
      </c>
      <c s="77" r="BN13">
        <v>12773.415251</v>
      </c>
      <c s="77" r="BO13">
        <v>18084.937299</v>
      </c>
      <c s="77" r="BP13">
        <v>22794.467315</v>
      </c>
      <c s="77" r="BQ13">
        <v>2745.82427599999</v>
      </c>
      <c s="77" r="BR13">
        <v>22780.157088</v>
      </c>
      <c s="77" r="BS13">
        <v>30617.1834009999</v>
      </c>
      <c s="77" r="BT13">
        <v>51268.457405</v>
      </c>
      <c s="77" r="BU13">
        <v>0.0</v>
      </c>
      <c s="77" r="BV13">
        <v>238.896872</v>
      </c>
      <c s="77" r="BW13">
        <v>1692.861871</v>
      </c>
      <c s="77" r="BX13">
        <v>4093.886884</v>
      </c>
      <c s="77" r="BY13">
        <v>6994.96547999999</v>
      </c>
      <c s="77" r="BZ13">
        <v>3445.50108899999</v>
      </c>
      <c s="77" r="CA13">
        <v>0.0</v>
      </c>
      <c s="77" r="CB13">
        <v>34802.3452079999</v>
      </c>
      <c s="77" r="CC13">
        <v>99331.6055659999</v>
      </c>
      <c s="77" r="CD13">
        <v>153.756269</v>
      </c>
      <c s="77" r="CE13">
        <v>4961.735708</v>
      </c>
      <c s="77" r="CF13">
        <v>23416.437789</v>
      </c>
      <c s="77" r="CG13">
        <v>25498.443189</v>
      </c>
      <c s="77" r="CH13">
        <v>22143.578313</v>
      </c>
      <c s="77" r="CI13">
        <v>11458.354793</v>
      </c>
      <c s="77" r="CJ13">
        <v>364.823143</v>
      </c>
      <c s="77" r="CK13">
        <v>11334.476361</v>
      </c>
      <c s="77" r="CL13">
        <v>55850.942475</v>
      </c>
      <c s="77" r="CM13">
        <v>72.109863</v>
      </c>
      <c s="77" r="CN13">
        <v>1307.84568399999</v>
      </c>
      <c s="77" r="CO13">
        <v>4747.883386</v>
      </c>
      <c s="77" r="CP13">
        <v>3129.93115399999</v>
      </c>
      <c s="77" r="CQ13">
        <v>3229.069786</v>
      </c>
      <c s="77" r="CR13">
        <v>1402.473866</v>
      </c>
      <c s="77" r="CS13">
        <v>37086.404323</v>
      </c>
      <c s="77" r="CT13">
        <v>4875.22441299999</v>
      </c>
    </row>
    <row customHeight="1" r="14" ht="12.75">
      <c t="s" s="76" r="A14">
        <v>1276</v>
      </c>
      <c t="s" s="76" r="B14">
        <v>1277</v>
      </c>
      <c s="77" r="C14">
        <v>3106.0</v>
      </c>
      <c s="77" r="D14">
        <v>3244.0</v>
      </c>
      <c s="77" r="E14">
        <v>2841.0</v>
      </c>
      <c s="77" r="F14">
        <v>2398.0</v>
      </c>
      <c s="77" r="G14">
        <v>2375.0</v>
      </c>
      <c s="77" r="H14">
        <v>1102.0</v>
      </c>
      <c s="77" r="I14">
        <v>7.48</v>
      </c>
      <c s="77" r="J14">
        <v>541.659587999999</v>
      </c>
      <c s="77" r="K14">
        <v>500.973321</v>
      </c>
      <c s="77" r="L14">
        <v>608.494196999999</v>
      </c>
      <c s="77" r="M14">
        <v>697.274497999999</v>
      </c>
      <c s="77" r="N14">
        <v>511.087804</v>
      </c>
      <c s="77" r="O14">
        <v>246.510592</v>
      </c>
      <c s="77" r="P14">
        <v>680.0</v>
      </c>
      <c s="77" r="Q14">
        <v>655.0</v>
      </c>
      <c s="77" r="R14">
        <v>781.0</v>
      </c>
      <c s="77" r="S14">
        <v>714.0</v>
      </c>
      <c s="77" r="T14">
        <v>303.0</v>
      </c>
      <c s="77" r="U14">
        <v>111.0</v>
      </c>
      <c s="77" r="V14">
        <v>1610.383178</v>
      </c>
      <c s="77" r="W14">
        <v>291.279188999999</v>
      </c>
      <c s="77" r="X14">
        <v>273.323623</v>
      </c>
      <c s="77" r="Y14">
        <v>319.210069999999</v>
      </c>
      <c s="77" r="Z14">
        <v>371.081706999999</v>
      </c>
      <c s="77" r="AA14">
        <v>252.380693</v>
      </c>
      <c s="77" r="AB14">
        <v>96.4507109999999</v>
      </c>
      <c s="77" r="AC14">
        <v>6.657185</v>
      </c>
      <c s="77" r="AD14">
        <v>397.017524999999</v>
      </c>
      <c s="77" r="AE14">
        <v>976.583308999999</v>
      </c>
      <c s="77" r="AF14">
        <v>236.782343999999</v>
      </c>
      <c s="77" r="AG14">
        <v>1495.616822</v>
      </c>
      <c s="77" r="AH14">
        <v>250.380399</v>
      </c>
      <c s="77" r="AI14">
        <v>227.649698</v>
      </c>
      <c s="77" r="AJ14">
        <v>289.284126</v>
      </c>
      <c s="77" r="AK14">
        <v>326.192791</v>
      </c>
      <c s="77" r="AL14">
        <v>258.707111</v>
      </c>
      <c s="77" r="AM14">
        <v>122.087149999999</v>
      </c>
      <c s="77" r="AN14">
        <v>21.315546</v>
      </c>
      <c s="77" r="AO14">
        <v>337.378159999999</v>
      </c>
      <c s="77" r="AP14">
        <v>875.501863999999</v>
      </c>
      <c s="77" r="AQ14">
        <v>282.736798</v>
      </c>
      <c s="77" r="AR14">
        <v>2555.150105</v>
      </c>
      <c s="77" r="AS14">
        <v>0.0</v>
      </c>
      <c s="77" r="AT14">
        <v>127.684028</v>
      </c>
      <c s="77" r="AU14">
        <v>406.99284</v>
      </c>
      <c s="77" r="AV14">
        <v>359.111329</v>
      </c>
      <c s="77" r="AW14">
        <v>486.795357</v>
      </c>
      <c s="77" r="AX14">
        <v>143.644532</v>
      </c>
      <c s="77" r="AY14">
        <v>703.731697</v>
      </c>
      <c s="77" r="AZ14">
        <v>327.190321999999</v>
      </c>
      <c s="77" r="BA14">
        <v>2556.0</v>
      </c>
      <c s="77" r="BB14">
        <v>1314.095407</v>
      </c>
      <c s="77" r="BC14">
        <v>0.0</v>
      </c>
      <c s="77" r="BD14">
        <v>103.743273</v>
      </c>
      <c s="77" r="BE14">
        <v>247.387804999999</v>
      </c>
      <c s="77" r="BF14">
        <v>143.644532</v>
      </c>
      <c s="77" r="BG14">
        <v>231.427301</v>
      </c>
      <c s="77" r="BH14">
        <v>107.733399</v>
      </c>
      <c s="77" r="BI14">
        <v>364.445447</v>
      </c>
      <c s="77" r="BJ14">
        <v>115.713651</v>
      </c>
      <c s="77" r="BK14">
        <v>1241.054699</v>
      </c>
      <c s="77" r="BL14">
        <v>0.0</v>
      </c>
      <c s="77" r="BM14">
        <v>23.9407549999999</v>
      </c>
      <c s="77" r="BN14">
        <v>159.605034999999</v>
      </c>
      <c s="77" r="BO14">
        <v>215.466798</v>
      </c>
      <c s="77" r="BP14">
        <v>255.368056</v>
      </c>
      <c s="77" r="BQ14">
        <v>35.911133</v>
      </c>
      <c s="77" r="BR14">
        <v>339.28625</v>
      </c>
      <c s="77" r="BS14">
        <v>211.476672</v>
      </c>
      <c s="77" r="BT14">
        <v>299.259440999999</v>
      </c>
      <c s="77" r="BU14">
        <v>0.0</v>
      </c>
      <c s="77" r="BV14">
        <v>0.0</v>
      </c>
      <c s="77" r="BW14">
        <v>11.970378</v>
      </c>
      <c s="77" r="BX14">
        <v>19.9506289999999</v>
      </c>
      <c s="77" r="BY14">
        <v>63.8420139999999</v>
      </c>
      <c s="77" r="BZ14">
        <v>31.9210069999999</v>
      </c>
      <c s="77" r="CA14">
        <v>0.0</v>
      </c>
      <c s="77" r="CB14">
        <v>171.575413</v>
      </c>
      <c s="77" r="CC14">
        <v>1244.919275</v>
      </c>
      <c s="77" r="CD14">
        <v>0.0</v>
      </c>
      <c s="77" r="CE14">
        <v>99.7531469999999</v>
      </c>
      <c s="77" r="CF14">
        <v>295.269315</v>
      </c>
      <c s="77" r="CG14">
        <v>267.338434</v>
      </c>
      <c s="77" r="CH14">
        <v>391.032335999999</v>
      </c>
      <c s="77" r="CI14">
        <v>107.733399</v>
      </c>
      <c s="77" r="CJ14">
        <v>3.990126</v>
      </c>
      <c s="77" r="CK14">
        <v>79.802518</v>
      </c>
      <c s="77" r="CL14">
        <v>1010.971389</v>
      </c>
      <c s="77" r="CM14">
        <v>0.0</v>
      </c>
      <c s="77" r="CN14">
        <v>27.9308809999999</v>
      </c>
      <c s="77" r="CO14">
        <v>99.7531469999999</v>
      </c>
      <c s="77" r="CP14">
        <v>71.8222659999999</v>
      </c>
      <c s="77" r="CQ14">
        <v>31.9210069999999</v>
      </c>
      <c s="77" r="CR14">
        <v>3.990126</v>
      </c>
      <c s="77" r="CS14">
        <v>699.741571</v>
      </c>
      <c s="77" r="CT14">
        <v>75.812392</v>
      </c>
    </row>
    <row customHeight="1" r="15" ht="12.75">
      <c t="s" s="76" r="A15">
        <v>1278</v>
      </c>
      <c t="s" s="76" r="B15">
        <v>1279</v>
      </c>
      <c s="77" r="C15">
        <v>14903.0</v>
      </c>
      <c s="77" r="D15">
        <v>10613.0</v>
      </c>
      <c s="77" r="E15">
        <v>8753.0</v>
      </c>
      <c s="77" r="F15">
        <v>7686.0</v>
      </c>
      <c s="77" r="G15">
        <v>7610.0</v>
      </c>
      <c s="77" r="H15">
        <v>6612.0</v>
      </c>
      <c s="77" r="I15">
        <v>14.22</v>
      </c>
      <c s="77" r="J15">
        <v>2656.27847299999</v>
      </c>
      <c s="77" r="K15">
        <v>2834.443133</v>
      </c>
      <c s="77" r="L15">
        <v>3445.90898299999</v>
      </c>
      <c s="77" r="M15">
        <v>3138.021072</v>
      </c>
      <c s="77" r="N15">
        <v>1512.11791599999</v>
      </c>
      <c s="77" r="O15">
        <v>1316.230423</v>
      </c>
      <c s="77" r="P15">
        <v>1986.0</v>
      </c>
      <c s="77" r="Q15">
        <v>2042.0</v>
      </c>
      <c s="77" r="R15">
        <v>2566.0</v>
      </c>
      <c s="77" r="S15">
        <v>1894.0</v>
      </c>
      <c s="77" r="T15">
        <v>1357.0</v>
      </c>
      <c s="77" r="U15">
        <v>768.0</v>
      </c>
      <c s="77" r="V15">
        <v>7087.700848</v>
      </c>
      <c s="77" r="W15">
        <v>1363.878144</v>
      </c>
      <c s="77" r="X15">
        <v>1390.59881999999</v>
      </c>
      <c s="77" r="Y15">
        <v>1695.59148699999</v>
      </c>
      <c s="77" r="Z15">
        <v>1423.488366</v>
      </c>
      <c s="77" r="AA15">
        <v>690.889306</v>
      </c>
      <c s="77" r="AB15">
        <v>497.867625999999</v>
      </c>
      <c s="77" r="AC15">
        <v>25.3871</v>
      </c>
      <c s="77" r="AD15">
        <v>1842.59314199999</v>
      </c>
      <c s="77" r="AE15">
        <v>4381.232514</v>
      </c>
      <c s="77" r="AF15">
        <v>863.875192999999</v>
      </c>
      <c s="77" r="AG15">
        <v>7815.29915199999</v>
      </c>
      <c s="77" r="AH15">
        <v>1292.400329</v>
      </c>
      <c s="77" r="AI15">
        <v>1443.844313</v>
      </c>
      <c s="77" r="AJ15">
        <v>1750.31749599999</v>
      </c>
      <c s="77" r="AK15">
        <v>1714.532706</v>
      </c>
      <c s="77" r="AL15">
        <v>821.22861</v>
      </c>
      <c s="77" r="AM15">
        <v>725.777352999999</v>
      </c>
      <c s="77" r="AN15">
        <v>67.198345</v>
      </c>
      <c s="77" r="AO15">
        <v>1749.5903</v>
      </c>
      <c s="77" r="AP15">
        <v>4808.22933199999</v>
      </c>
      <c s="77" r="AQ15">
        <v>1257.479519</v>
      </c>
      <c s="77" r="AR15">
        <v>12250.721625</v>
      </c>
      <c s="77" r="AS15">
        <v>21.4631</v>
      </c>
      <c s="77" r="AT15">
        <v>438.199788</v>
      </c>
      <c s="77" r="AU15">
        <v>1537.53358899999</v>
      </c>
      <c s="77" r="AV15">
        <v>2499.32654599999</v>
      </c>
      <c s="77" r="AW15">
        <v>2206.464211</v>
      </c>
      <c s="77" r="AX15">
        <v>1357.78036</v>
      </c>
      <c s="77" r="AY15">
        <v>2546.48853199999</v>
      </c>
      <c s="77" r="AZ15">
        <v>1643.46549899999</v>
      </c>
      <c s="77" r="BA15">
        <v>8564.0</v>
      </c>
      <c s="77" r="BB15">
        <v>5705.822264</v>
      </c>
      <c s="77" r="BC15">
        <v>11.929129</v>
      </c>
      <c s="77" r="BD15">
        <v>307.277637</v>
      </c>
      <c s="77" r="BE15">
        <v>861.483718999999</v>
      </c>
      <c s="77" r="BF15">
        <v>1148.11022099999</v>
      </c>
      <c s="77" r="BG15">
        <v>491.602977</v>
      </c>
      <c s="77" r="BH15">
        <v>1131.135235</v>
      </c>
      <c s="77" r="BI15">
        <v>1151.017754</v>
      </c>
      <c s="77" r="BJ15">
        <v>603.265590999999</v>
      </c>
      <c s="77" r="BK15">
        <v>6544.89936099999</v>
      </c>
      <c s="77" r="BL15">
        <v>9.53397099999999</v>
      </c>
      <c s="77" r="BM15">
        <v>130.922151</v>
      </c>
      <c s="77" r="BN15">
        <v>676.04987</v>
      </c>
      <c s="77" r="BO15">
        <v>1351.216325</v>
      </c>
      <c s="77" r="BP15">
        <v>1714.861234</v>
      </c>
      <c s="77" r="BQ15">
        <v>226.645125</v>
      </c>
      <c s="77" r="BR15">
        <v>1395.470778</v>
      </c>
      <c s="77" r="BS15">
        <v>1040.19990699999</v>
      </c>
      <c s="77" r="BT15">
        <v>1711.949331</v>
      </c>
      <c s="77" r="BU15">
        <v>0.0</v>
      </c>
      <c s="77" r="BV15">
        <v>7.33675</v>
      </c>
      <c s="77" r="BW15">
        <v>22.720184</v>
      </c>
      <c s="77" r="BX15">
        <v>202.296003</v>
      </c>
      <c s="77" r="BY15">
        <v>276.552741</v>
      </c>
      <c s="77" r="BZ15">
        <v>262.569346</v>
      </c>
      <c s="77" r="CA15">
        <v>0.0</v>
      </c>
      <c s="77" r="CB15">
        <v>940.474306999999</v>
      </c>
      <c s="77" r="CC15">
        <v>6708.18447899999</v>
      </c>
      <c s="77" r="CD15">
        <v>15.532498</v>
      </c>
      <c s="77" r="CE15">
        <v>327.842882999999</v>
      </c>
      <c s="77" r="CF15">
        <v>1257.816968</v>
      </c>
      <c s="77" r="CG15">
        <v>2060.729932</v>
      </c>
      <c s="77" r="CH15">
        <v>1638.472477</v>
      </c>
      <c s="77" r="CI15">
        <v>999.258273</v>
      </c>
      <c s="77" r="CJ15">
        <v>18.1942519999999</v>
      </c>
      <c s="77" r="CK15">
        <v>390.337197</v>
      </c>
      <c s="77" r="CL15">
        <v>3830.587814</v>
      </c>
      <c s="77" r="CM15">
        <v>5.93060299999999</v>
      </c>
      <c s="77" r="CN15">
        <v>103.020156</v>
      </c>
      <c s="77" r="CO15">
        <v>256.996436</v>
      </c>
      <c s="77" r="CP15">
        <v>236.300611</v>
      </c>
      <c s="77" r="CQ15">
        <v>291.438992999999</v>
      </c>
      <c s="77" r="CR15">
        <v>95.952741</v>
      </c>
      <c s="77" r="CS15">
        <v>2528.29428</v>
      </c>
      <c s="77" r="CT15">
        <v>312.653995</v>
      </c>
    </row>
    <row customHeight="1" r="16" ht="12.75">
      <c t="s" s="76" r="A16">
        <v>1280</v>
      </c>
      <c t="s" s="76" r="B16">
        <v>1281</v>
      </c>
      <c s="77" r="C16">
        <v>6885.0</v>
      </c>
      <c s="77" r="D16">
        <v>6620.0</v>
      </c>
      <c s="77" r="E16">
        <v>5842.0</v>
      </c>
      <c s="77" r="F16">
        <v>5733.0</v>
      </c>
      <c s="77" r="G16">
        <v>4567.0</v>
      </c>
      <c s="77" r="H16">
        <v>3075.0</v>
      </c>
      <c s="77" r="I16">
        <v>3.86</v>
      </c>
      <c s="77" r="J16">
        <v>1209.913667</v>
      </c>
      <c s="77" r="K16">
        <v>1056.546016</v>
      </c>
      <c s="77" r="L16">
        <v>1440.419284</v>
      </c>
      <c s="77" r="M16">
        <v>1405.534768</v>
      </c>
      <c s="77" r="N16">
        <v>1098.763134</v>
      </c>
      <c s="77" r="O16">
        <v>673.823129999999</v>
      </c>
      <c s="77" r="P16">
        <v>1264.0</v>
      </c>
      <c s="77" r="Q16">
        <v>1159.0</v>
      </c>
      <c s="77" r="R16">
        <v>1479.0</v>
      </c>
      <c s="77" r="S16">
        <v>1302.0</v>
      </c>
      <c s="77" r="T16">
        <v>989.0</v>
      </c>
      <c s="77" r="U16">
        <v>427.0</v>
      </c>
      <c s="77" r="V16">
        <v>3228.900986</v>
      </c>
      <c s="77" r="W16">
        <v>624.191861</v>
      </c>
      <c s="77" r="X16">
        <v>517.959161999999</v>
      </c>
      <c s="77" r="Y16">
        <v>681.773349</v>
      </c>
      <c s="77" r="Z16">
        <v>670.947849</v>
      </c>
      <c s="77" r="AA16">
        <v>479.91613</v>
      </c>
      <c s="77" r="AB16">
        <v>234.997794</v>
      </c>
      <c s="77" r="AC16">
        <v>19.11484</v>
      </c>
      <c s="77" r="AD16">
        <v>835.600736999999</v>
      </c>
      <c s="77" r="AE16">
        <v>1854.038998</v>
      </c>
      <c s="77" r="AF16">
        <v>539.261251</v>
      </c>
      <c s="77" r="AG16">
        <v>3656.09901399999</v>
      </c>
      <c s="77" r="AH16">
        <v>585.721806</v>
      </c>
      <c s="77" r="AI16">
        <v>538.586854</v>
      </c>
      <c s="77" r="AJ16">
        <v>758.645935</v>
      </c>
      <c s="77" r="AK16">
        <v>734.586918999999</v>
      </c>
      <c s="77" r="AL16">
        <v>618.847003999999</v>
      </c>
      <c s="77" r="AM16">
        <v>380.127592999999</v>
      </c>
      <c s="77" r="AN16">
        <v>39.5829039999999</v>
      </c>
      <c s="77" r="AO16">
        <v>787.5383</v>
      </c>
      <c s="77" r="AP16">
        <v>2069.048284</v>
      </c>
      <c s="77" r="AQ16">
        <v>799.512429999999</v>
      </c>
      <c s="77" r="AR16">
        <v>5572.67520799999</v>
      </c>
      <c s="77" r="AS16">
        <v>0.0</v>
      </c>
      <c s="77" r="AT16">
        <v>151.509712</v>
      </c>
      <c s="77" r="AU16">
        <v>326.458058999999</v>
      </c>
      <c s="77" r="AV16">
        <v>788.381631999999</v>
      </c>
      <c s="77" r="AW16">
        <v>1249.13019</v>
      </c>
      <c s="77" r="AX16">
        <v>632.757724</v>
      </c>
      <c s="77" r="AY16">
        <v>1746.88011</v>
      </c>
      <c s="77" r="AZ16">
        <v>677.557780999999</v>
      </c>
      <c s="77" r="BA16">
        <v>5368.0</v>
      </c>
      <c s="77" r="BB16">
        <v>2493.155722</v>
      </c>
      <c s="77" r="BC16">
        <v>0.0</v>
      </c>
      <c s="77" r="BD16">
        <v>87.5311939999999</v>
      </c>
      <c s="77" r="BE16">
        <v>222.857794</v>
      </c>
      <c s="77" r="BF16">
        <v>355.969359999999</v>
      </c>
      <c s="77" r="BG16">
        <v>299.852487</v>
      </c>
      <c s="77" r="BH16">
        <v>545.594058</v>
      </c>
      <c s="77" r="BI16">
        <v>767.826047</v>
      </c>
      <c s="77" r="BJ16">
        <v>213.524783</v>
      </c>
      <c s="77" r="BK16">
        <v>3079.519487</v>
      </c>
      <c s="77" r="BL16">
        <v>0.0</v>
      </c>
      <c s="77" r="BM16">
        <v>63.978518</v>
      </c>
      <c s="77" r="BN16">
        <v>103.600264999999</v>
      </c>
      <c s="77" r="BO16">
        <v>432.412271999999</v>
      </c>
      <c s="77" r="BP16">
        <v>949.277702999999</v>
      </c>
      <c s="77" r="BQ16">
        <v>87.163666</v>
      </c>
      <c s="77" r="BR16">
        <v>979.054063</v>
      </c>
      <c s="77" r="BS16">
        <v>464.032999</v>
      </c>
      <c s="77" r="BT16">
        <v>684.857032</v>
      </c>
      <c s="77" r="BU16">
        <v>0.0</v>
      </c>
      <c s="77" r="BV16">
        <v>3.92513099999999</v>
      </c>
      <c s="77" r="BW16">
        <v>7.91167399999999</v>
      </c>
      <c s="77" r="BX16">
        <v>55.449809</v>
      </c>
      <c s="77" r="BY16">
        <v>123.550054</v>
      </c>
      <c s="77" r="BZ16">
        <v>107.72202</v>
      </c>
      <c s="77" r="CA16">
        <v>0.0</v>
      </c>
      <c s="77" r="CB16">
        <v>386.298343999999</v>
      </c>
      <c s="77" r="CC16">
        <v>2676.043494</v>
      </c>
      <c s="77" r="CD16">
        <v>0.0</v>
      </c>
      <c s="77" r="CE16">
        <v>123.291085</v>
      </c>
      <c s="77" r="CF16">
        <v>286.464985</v>
      </c>
      <c s="77" r="CG16">
        <v>615.569774</v>
      </c>
      <c s="77" r="CH16">
        <v>995.944656</v>
      </c>
      <c s="77" r="CI16">
        <v>468.659876999999</v>
      </c>
      <c s="77" r="CJ16">
        <v>7.795428</v>
      </c>
      <c s="77" r="CK16">
        <v>178.317691</v>
      </c>
      <c s="77" r="CL16">
        <v>2211.77468099999</v>
      </c>
      <c s="77" r="CM16">
        <v>0.0</v>
      </c>
      <c s="77" r="CN16">
        <v>24.2934969999999</v>
      </c>
      <c s="77" r="CO16">
        <v>32.0814</v>
      </c>
      <c s="77" r="CP16">
        <v>117.362049</v>
      </c>
      <c s="77" r="CQ16">
        <v>129.63548</v>
      </c>
      <c s="77" r="CR16">
        <v>56.375827</v>
      </c>
      <c s="77" r="CS16">
        <v>1739.08468199999</v>
      </c>
      <c s="77" r="CT16">
        <v>112.941747</v>
      </c>
    </row>
    <row customHeight="1" r="17" ht="12.75">
      <c t="s" s="76" r="A17">
        <v>1282</v>
      </c>
      <c t="s" s="76" r="B17">
        <v>1283</v>
      </c>
      <c s="77" r="C17">
        <v>22242.0</v>
      </c>
      <c s="77" r="D17">
        <v>21283.0</v>
      </c>
      <c s="77" r="E17">
        <v>21363.0</v>
      </c>
      <c s="77" r="F17">
        <v>23520.0</v>
      </c>
      <c s="77" r="G17">
        <v>24769.0</v>
      </c>
      <c s="77" r="H17">
        <v>17713.0</v>
      </c>
      <c s="77" r="I17">
        <v>5.52</v>
      </c>
      <c s="77" r="J17">
        <v>4194.06549499999</v>
      </c>
      <c s="77" r="K17">
        <v>4328.56048399999</v>
      </c>
      <c s="77" r="L17">
        <v>4327.692903</v>
      </c>
      <c s="77" r="M17">
        <v>4223.292988</v>
      </c>
      <c s="77" r="N17">
        <v>2949.186154</v>
      </c>
      <c s="77" r="O17">
        <v>2219.20197599999</v>
      </c>
      <c s="77" r="P17">
        <v>4206.0</v>
      </c>
      <c s="77" r="Q17">
        <v>4460.0</v>
      </c>
      <c s="77" r="R17">
        <v>4469.0</v>
      </c>
      <c s="77" r="S17">
        <v>3693.0</v>
      </c>
      <c s="77" r="T17">
        <v>2922.0</v>
      </c>
      <c s="77" r="U17">
        <v>1533.0</v>
      </c>
      <c s="77" r="V17">
        <v>10419.140928</v>
      </c>
      <c s="77" r="W17">
        <v>2233.10152</v>
      </c>
      <c s="77" r="X17">
        <v>2097.30228799999</v>
      </c>
      <c s="77" r="Y17">
        <v>2170.595679</v>
      </c>
      <c s="77" r="Z17">
        <v>1876.52468</v>
      </c>
      <c s="77" r="AA17">
        <v>1324.208987</v>
      </c>
      <c s="77" r="AB17">
        <v>682.714867</v>
      </c>
      <c s="77" r="AC17">
        <v>34.6929069999999</v>
      </c>
      <c s="77" r="AD17">
        <v>3031.09522199999</v>
      </c>
      <c s="77" r="AE17">
        <v>5941.059556</v>
      </c>
      <c s="77" r="AF17">
        <v>1446.986151</v>
      </c>
      <c s="77" r="AG17">
        <v>11822.8590719999</v>
      </c>
      <c s="77" r="AH17">
        <v>1960.963974</v>
      </c>
      <c s="77" r="AI17">
        <v>2231.258196</v>
      </c>
      <c s="77" r="AJ17">
        <v>2157.097224</v>
      </c>
      <c s="77" r="AK17">
        <v>2346.768308</v>
      </c>
      <c s="77" r="AL17">
        <v>1624.977167</v>
      </c>
      <c s="77" r="AM17">
        <v>1353.726762</v>
      </c>
      <c s="77" r="AN17">
        <v>148.06744</v>
      </c>
      <c s="77" r="AO17">
        <v>2667.60265699999</v>
      </c>
      <c s="77" r="AP17">
        <v>6708.0325</v>
      </c>
      <c s="77" r="AQ17">
        <v>2447.223915</v>
      </c>
      <c s="77" r="AR17">
        <v>18037.675487</v>
      </c>
      <c s="77" r="AS17">
        <v>19.818321</v>
      </c>
      <c s="77" r="AT17">
        <v>505.26262</v>
      </c>
      <c s="77" r="AU17">
        <v>672.155155</v>
      </c>
      <c s="77" r="AV17">
        <v>1820.498038</v>
      </c>
      <c s="77" r="AW17">
        <v>3502.517815</v>
      </c>
      <c s="77" r="AX17">
        <v>2949.04763599999</v>
      </c>
      <c s="77" r="AY17">
        <v>4774.189349</v>
      </c>
      <c s="77" r="AZ17">
        <v>3794.186552</v>
      </c>
      <c s="77" r="BA17">
        <v>17018.0</v>
      </c>
      <c s="77" r="BB17">
        <v>8166.661274</v>
      </c>
      <c s="77" r="BC17">
        <v>10.7141369999999</v>
      </c>
      <c s="77" r="BD17">
        <v>386.773377999999</v>
      </c>
      <c s="77" r="BE17">
        <v>404.252976999999</v>
      </c>
      <c s="77" r="BF17">
        <v>855.291115999999</v>
      </c>
      <c s="77" r="BG17">
        <v>705.365864999999</v>
      </c>
      <c s="77" r="BH17">
        <v>2385.589218</v>
      </c>
      <c s="77" r="BI17">
        <v>1981.180124</v>
      </c>
      <c s="77" r="BJ17">
        <v>1437.494459</v>
      </c>
      <c s="77" r="BK17">
        <v>9871.014213</v>
      </c>
      <c s="77" r="BL17">
        <v>9.104184</v>
      </c>
      <c s="77" r="BM17">
        <v>118.489241</v>
      </c>
      <c s="77" r="BN17">
        <v>267.902178999999</v>
      </c>
      <c s="77" r="BO17">
        <v>965.206922999999</v>
      </c>
      <c s="77" r="BP17">
        <v>2797.15194999999</v>
      </c>
      <c s="77" r="BQ17">
        <v>563.458419</v>
      </c>
      <c s="77" r="BR17">
        <v>2793.00922399999</v>
      </c>
      <c s="77" r="BS17">
        <v>2356.692093</v>
      </c>
      <c s="77" r="BT17">
        <v>2746.49453399999</v>
      </c>
      <c s="77" r="BU17">
        <v>0.0</v>
      </c>
      <c s="77" r="BV17">
        <v>24.286083</v>
      </c>
      <c s="77" r="BW17">
        <v>7.00332199999999</v>
      </c>
      <c s="77" r="BX17">
        <v>140.677733999999</v>
      </c>
      <c s="77" r="BY17">
        <v>387.699271</v>
      </c>
      <c s="77" r="BZ17">
        <v>393.614839</v>
      </c>
      <c s="77" r="CA17">
        <v>0.0</v>
      </c>
      <c s="77" r="CB17">
        <v>1793.21328599999</v>
      </c>
      <c s="77" r="CC17">
        <v>8746.950665</v>
      </c>
      <c s="77" r="CD17">
        <v>13.702661</v>
      </c>
      <c s="77" r="CE17">
        <v>403.621020999999</v>
      </c>
      <c s="77" r="CF17">
        <v>533.992625999999</v>
      </c>
      <c s="77" r="CG17">
        <v>1504.204776</v>
      </c>
      <c s="77" r="CH17">
        <v>2609.899179</v>
      </c>
      <c s="77" r="CI17">
        <v>2231.012572</v>
      </c>
      <c s="77" r="CJ17">
        <v>32.46289</v>
      </c>
      <c s="77" r="CK17">
        <v>1418.054939</v>
      </c>
      <c s="77" r="CL17">
        <v>6544.230287</v>
      </c>
      <c s="77" r="CM17">
        <v>6.115661</v>
      </c>
      <c s="77" r="CN17">
        <v>77.3555159999999</v>
      </c>
      <c s="77" r="CO17">
        <v>131.159207</v>
      </c>
      <c s="77" r="CP17">
        <v>175.615528</v>
      </c>
      <c s="77" r="CQ17">
        <v>504.919365</v>
      </c>
      <c s="77" r="CR17">
        <v>324.420225</v>
      </c>
      <c s="77" r="CS17">
        <v>4741.726459</v>
      </c>
      <c s="77" r="CT17">
        <v>582.918326999999</v>
      </c>
    </row>
    <row customHeight="1" r="18" ht="12.75">
      <c t="s" s="76" r="A18">
        <v>1284</v>
      </c>
      <c t="s" s="76" r="B18">
        <v>1285</v>
      </c>
      <c s="77" r="C18">
        <v>1855.0</v>
      </c>
      <c s="77" r="D18">
        <v>1347.0</v>
      </c>
      <c s="77" r="E18">
        <v>1319.0</v>
      </c>
      <c s="77" r="F18">
        <v>1308.0</v>
      </c>
      <c s="77" r="G18">
        <v>1281.0</v>
      </c>
      <c s="77" r="H18">
        <v>1241.0</v>
      </c>
      <c s="77" r="I18">
        <v>7.83</v>
      </c>
      <c s="77" r="J18">
        <v>450.055336</v>
      </c>
      <c s="77" r="K18">
        <v>240.861171</v>
      </c>
      <c s="77" r="L18">
        <v>457.732186</v>
      </c>
      <c s="77" r="M18">
        <v>306.195494999999</v>
      </c>
      <c s="77" r="N18">
        <v>236.06314</v>
      </c>
      <c s="77" r="O18">
        <v>164.092671</v>
      </c>
      <c s="77" r="P18">
        <v>227.0</v>
      </c>
      <c s="77" r="Q18">
        <v>212.0</v>
      </c>
      <c s="77" r="R18">
        <v>288.0</v>
      </c>
      <c s="77" r="S18">
        <v>271.0</v>
      </c>
      <c s="77" r="T18">
        <v>231.0</v>
      </c>
      <c s="77" r="U18">
        <v>118.0</v>
      </c>
      <c s="77" r="V18">
        <v>907.828072</v>
      </c>
      <c s="77" r="W18">
        <v>240.861171</v>
      </c>
      <c s="77" r="X18">
        <v>111.314325999999</v>
      </c>
      <c s="77" r="Y18">
        <v>215.911408999999</v>
      </c>
      <c s="77" r="Z18">
        <v>159.335187999999</v>
      </c>
      <c s="77" r="AA18">
        <v>117.071963999999</v>
      </c>
      <c s="77" r="AB18">
        <v>57.576376</v>
      </c>
      <c s="77" r="AC18">
        <v>5.757638</v>
      </c>
      <c s="77" r="AD18">
        <v>273.487783999999</v>
      </c>
      <c s="77" r="AE18">
        <v>512.470291999999</v>
      </c>
      <c s="77" r="AF18">
        <v>121.869995</v>
      </c>
      <c s="77" r="AG18">
        <v>947.171927999999</v>
      </c>
      <c s="77" r="AH18">
        <v>209.194165</v>
      </c>
      <c s="77" r="AI18">
        <v>129.546844999999</v>
      </c>
      <c s="77" r="AJ18">
        <v>241.820777999999</v>
      </c>
      <c s="77" r="AK18">
        <v>146.860307</v>
      </c>
      <c s="77" r="AL18">
        <v>118.991176</v>
      </c>
      <c s="77" r="AM18">
        <v>93.0818069999999</v>
      </c>
      <c s="77" r="AN18">
        <v>7.67685</v>
      </c>
      <c s="77" r="AO18">
        <v>245.659202999999</v>
      </c>
      <c s="77" r="AP18">
        <v>548.93533</v>
      </c>
      <c s="77" r="AQ18">
        <v>152.577395</v>
      </c>
      <c s="77" r="AR18">
        <v>1408.70199099999</v>
      </c>
      <c s="77" r="AS18">
        <v>11.515275</v>
      </c>
      <c s="77" r="AT18">
        <v>42.222675</v>
      </c>
      <c s="77" r="AU18">
        <v>34.545825</v>
      </c>
      <c s="77" r="AV18">
        <v>199.598102</v>
      </c>
      <c s="77" r="AW18">
        <v>318.589278999999</v>
      </c>
      <c s="77" r="AX18">
        <v>249.497627999999</v>
      </c>
      <c s="77" r="AY18">
        <v>441.41888</v>
      </c>
      <c s="77" r="AZ18">
        <v>111.314325999999</v>
      </c>
      <c s="77" r="BA18">
        <v>1128.0</v>
      </c>
      <c s="77" r="BB18">
        <v>694.754933</v>
      </c>
      <c s="77" r="BC18">
        <v>11.515275</v>
      </c>
      <c s="77" r="BD18">
        <v>34.545825</v>
      </c>
      <c s="77" r="BE18">
        <v>19.192125</v>
      </c>
      <c s="77" r="BF18">
        <v>107.475900999999</v>
      </c>
      <c s="77" r="BG18">
        <v>46.061101</v>
      </c>
      <c s="77" r="BH18">
        <v>207.274952</v>
      </c>
      <c s="77" r="BI18">
        <v>218.790226999999</v>
      </c>
      <c s="77" r="BJ18">
        <v>49.899526</v>
      </c>
      <c s="77" r="BK18">
        <v>713.947057999999</v>
      </c>
      <c s="77" r="BL18">
        <v>0.0</v>
      </c>
      <c s="77" r="BM18">
        <v>7.67685</v>
      </c>
      <c s="77" r="BN18">
        <v>15.3537</v>
      </c>
      <c s="77" r="BO18">
        <v>92.122201</v>
      </c>
      <c s="77" r="BP18">
        <v>272.528178</v>
      </c>
      <c s="77" r="BQ18">
        <v>42.222675</v>
      </c>
      <c s="77" r="BR18">
        <v>222.628653</v>
      </c>
      <c s="77" r="BS18">
        <v>61.4148009999999</v>
      </c>
      <c s="77" r="BT18">
        <v>115.152750999999</v>
      </c>
      <c s="77" r="BU18">
        <v>0.0</v>
      </c>
      <c s="77" r="BV18">
        <v>0.0</v>
      </c>
      <c s="77" r="BW18">
        <v>0.0</v>
      </c>
      <c s="77" r="BX18">
        <v>7.67685</v>
      </c>
      <c s="77" r="BY18">
        <v>34.545825</v>
      </c>
      <c s="77" r="BZ18">
        <v>30.7074</v>
      </c>
      <c s="77" r="CA18">
        <v>0.0</v>
      </c>
      <c s="77" r="CB18">
        <v>42.222675</v>
      </c>
      <c s="77" r="CC18">
        <v>775.361858999999</v>
      </c>
      <c s="77" r="CD18">
        <v>11.515275</v>
      </c>
      <c s="77" r="CE18">
        <v>42.222675</v>
      </c>
      <c s="77" r="CF18">
        <v>30.7074</v>
      </c>
      <c s="77" r="CG18">
        <v>191.921252</v>
      </c>
      <c s="77" r="CH18">
        <v>249.497627999999</v>
      </c>
      <c s="77" r="CI18">
        <v>203.436527</v>
      </c>
      <c s="77" r="CJ18">
        <v>3.838425</v>
      </c>
      <c s="77" r="CK18">
        <v>42.222675</v>
      </c>
      <c s="77" r="CL18">
        <v>518.187380999999</v>
      </c>
      <c s="77" r="CM18">
        <v>0.0</v>
      </c>
      <c s="77" r="CN18">
        <v>0.0</v>
      </c>
      <c s="77" r="CO18">
        <v>3.838425</v>
      </c>
      <c s="77" r="CP18">
        <v>0.0</v>
      </c>
      <c s="77" r="CQ18">
        <v>34.545825</v>
      </c>
      <c s="77" r="CR18">
        <v>15.3537</v>
      </c>
      <c s="77" r="CS18">
        <v>437.580454999999</v>
      </c>
      <c s="77" r="CT18">
        <v>26.8689749999999</v>
      </c>
    </row>
    <row customHeight="1" r="19" ht="12.75">
      <c t="s" s="76" r="A19">
        <v>1286</v>
      </c>
      <c t="s" s="76" r="B19">
        <v>1287</v>
      </c>
      <c s="77" r="C19">
        <v>19571.0</v>
      </c>
      <c s="77" r="D19">
        <v>18411.0</v>
      </c>
      <c s="77" r="E19">
        <v>16391.0</v>
      </c>
      <c s="77" r="F19">
        <v>14760.0</v>
      </c>
      <c s="77" r="G19">
        <v>12719.0</v>
      </c>
      <c s="77" r="H19">
        <v>8026.0</v>
      </c>
      <c s="77" r="I19">
        <v>12.01</v>
      </c>
      <c s="77" r="J19">
        <v>3559.82057399999</v>
      </c>
      <c s="77" r="K19">
        <v>3483.826333</v>
      </c>
      <c s="77" r="L19">
        <v>4009.423201</v>
      </c>
      <c s="77" r="M19">
        <v>4103.770821</v>
      </c>
      <c s="77" r="N19">
        <v>2706.451853</v>
      </c>
      <c s="77" r="O19">
        <v>1707.70721899999</v>
      </c>
      <c s="77" r="P19">
        <v>3689.0</v>
      </c>
      <c s="77" r="Q19">
        <v>3667.0</v>
      </c>
      <c s="77" r="R19">
        <v>4167.0</v>
      </c>
      <c s="77" r="S19">
        <v>3673.0</v>
      </c>
      <c s="77" r="T19">
        <v>2271.0</v>
      </c>
      <c s="77" r="U19">
        <v>944.0</v>
      </c>
      <c s="77" r="V19">
        <v>9273.419769</v>
      </c>
      <c s="77" r="W19">
        <v>1844.42370299999</v>
      </c>
      <c s="77" r="X19">
        <v>1697.125903</v>
      </c>
      <c s="77" r="Y19">
        <v>1942.336643</v>
      </c>
      <c s="77" r="Z19">
        <v>1932.077507</v>
      </c>
      <c s="77" r="AA19">
        <v>1268.276155</v>
      </c>
      <c s="77" r="AB19">
        <v>556.545957</v>
      </c>
      <c s="77" r="AC19">
        <v>32.6338999999999</v>
      </c>
      <c s="77" r="AD19">
        <v>2484.63123899999</v>
      </c>
      <c s="77" r="AE19">
        <v>5518.82412399999</v>
      </c>
      <c s="77" r="AF19">
        <v>1269.964406</v>
      </c>
      <c s="77" r="AG19">
        <v>10297.580231</v>
      </c>
      <c s="77" r="AH19">
        <v>1715.39687099999</v>
      </c>
      <c s="77" r="AI19">
        <v>1786.700429</v>
      </c>
      <c s="77" r="AJ19">
        <v>2067.086558</v>
      </c>
      <c s="77" r="AK19">
        <v>2171.693314</v>
      </c>
      <c s="77" r="AL19">
        <v>1438.175698</v>
      </c>
      <c s="77" r="AM19">
        <v>1020.365602</v>
      </c>
      <c s="77" r="AN19">
        <v>98.161759</v>
      </c>
      <c s="77" r="AO19">
        <v>2332.314273</v>
      </c>
      <c s="77" r="AP19">
        <v>6094.454882</v>
      </c>
      <c s="77" r="AQ19">
        <v>1870.811077</v>
      </c>
      <c s="77" r="AR19">
        <v>16056.178594</v>
      </c>
      <c s="77" r="AS19">
        <v>62.5169569999999</v>
      </c>
      <c s="77" r="AT19">
        <v>545.985762</v>
      </c>
      <c s="77" r="AU19">
        <v>1630.598027</v>
      </c>
      <c s="77" r="AV19">
        <v>2539.30204099999</v>
      </c>
      <c s="77" r="AW19">
        <v>3073.616605</v>
      </c>
      <c s="77" r="AX19">
        <v>1722.77512299999</v>
      </c>
      <c s="77" r="AY19">
        <v>4089.74086399999</v>
      </c>
      <c s="77" r="AZ19">
        <v>2391.64321599999</v>
      </c>
      <c s="77" r="BA19">
        <v>14750.0</v>
      </c>
      <c s="77" r="BB19">
        <v>7451.99564</v>
      </c>
      <c s="77" r="BC19">
        <v>41.6050869999999</v>
      </c>
      <c s="77" r="BD19">
        <v>435.446920999999</v>
      </c>
      <c s="77" r="BE19">
        <v>1023.095818</v>
      </c>
      <c s="77" r="BF19">
        <v>1183.473197</v>
      </c>
      <c s="77" r="BG19">
        <v>659.109030999999</v>
      </c>
      <c s="77" r="BH19">
        <v>1366.260632</v>
      </c>
      <c s="77" r="BI19">
        <v>1736.264032</v>
      </c>
      <c s="77" r="BJ19">
        <v>1006.740923</v>
      </c>
      <c s="77" r="BK19">
        <v>8604.18295299999</v>
      </c>
      <c s="77" r="BL19">
        <v>20.91187</v>
      </c>
      <c s="77" r="BM19">
        <v>110.538841</v>
      </c>
      <c s="77" r="BN19">
        <v>607.502208999999</v>
      </c>
      <c s="77" r="BO19">
        <v>1355.82884399999</v>
      </c>
      <c s="77" r="BP19">
        <v>2414.507574</v>
      </c>
      <c s="77" r="BQ19">
        <v>356.514491</v>
      </c>
      <c s="77" r="BR19">
        <v>2353.47683199999</v>
      </c>
      <c s="77" r="BS19">
        <v>1384.902293</v>
      </c>
      <c s="77" r="BT19">
        <v>2342.45126299999</v>
      </c>
      <c s="77" r="BU19">
        <v>1.027436</v>
      </c>
      <c s="77" r="BV19">
        <v>7.475393</v>
      </c>
      <c s="77" r="BW19">
        <v>26.706129</v>
      </c>
      <c s="77" r="BX19">
        <v>177.519364999999</v>
      </c>
      <c s="77" r="BY19">
        <v>462.918369999999</v>
      </c>
      <c s="77" r="BZ19">
        <v>312.760270999999</v>
      </c>
      <c s="77" r="CA19">
        <v>0.0</v>
      </c>
      <c s="77" r="CB19">
        <v>1354.0443</v>
      </c>
      <c s="77" r="CC19">
        <v>7893.021138</v>
      </c>
      <c s="77" r="CD19">
        <v>45.686216</v>
      </c>
      <c s="77" r="CE19">
        <v>384.234144</v>
      </c>
      <c s="77" r="CF19">
        <v>1248.977194</v>
      </c>
      <c s="77" r="CG19">
        <v>2033.147336</v>
      </c>
      <c s="77" r="CH19">
        <v>2252.97607699999</v>
      </c>
      <c s="77" r="CI19">
        <v>1267.339439</v>
      </c>
      <c s="77" r="CJ19">
        <v>16.891403</v>
      </c>
      <c s="77" r="CK19">
        <v>643.769328999999</v>
      </c>
      <c s="77" r="CL19">
        <v>5820.70619199999</v>
      </c>
      <c s="77" r="CM19">
        <v>15.803304</v>
      </c>
      <c s="77" r="CN19">
        <v>154.276225</v>
      </c>
      <c s="77" r="CO19">
        <v>354.914703999999</v>
      </c>
      <c s="77" r="CP19">
        <v>328.635338999999</v>
      </c>
      <c s="77" r="CQ19">
        <v>357.722158999999</v>
      </c>
      <c s="77" r="CR19">
        <v>142.675413999999</v>
      </c>
      <c s="77" r="CS19">
        <v>4072.84946099999</v>
      </c>
      <c s="77" r="CT19">
        <v>393.829586</v>
      </c>
    </row>
    <row customHeight="1" r="20" ht="12.75">
      <c t="s" s="76" r="A20">
        <v>1288</v>
      </c>
      <c t="s" s="76" r="B20">
        <v>1289</v>
      </c>
      <c s="77" r="C20">
        <v>16202.0</v>
      </c>
      <c s="77" r="D20">
        <v>16156.0</v>
      </c>
      <c s="77" r="E20">
        <v>16834.0</v>
      </c>
      <c s="77" r="F20">
        <v>14477.0</v>
      </c>
      <c s="77" r="G20">
        <v>12040.0</v>
      </c>
      <c s="77" r="H20">
        <v>8241.0</v>
      </c>
      <c s="77" r="I20">
        <v>8.67</v>
      </c>
      <c s="77" r="J20">
        <v>3264.17422399999</v>
      </c>
      <c s="77" r="K20">
        <v>2984.898118</v>
      </c>
      <c s="77" r="L20">
        <v>3353.450721</v>
      </c>
      <c s="77" r="M20">
        <v>3278.302463</v>
      </c>
      <c s="77" r="N20">
        <v>2198.580115</v>
      </c>
      <c s="77" r="O20">
        <v>1122.59436</v>
      </c>
      <c s="77" r="P20">
        <v>3264.0</v>
      </c>
      <c s="77" r="Q20">
        <v>3618.0</v>
      </c>
      <c s="77" r="R20">
        <v>3533.0</v>
      </c>
      <c s="77" r="S20">
        <v>3282.0</v>
      </c>
      <c s="77" r="T20">
        <v>1635.0</v>
      </c>
      <c s="77" r="U20">
        <v>824.0</v>
      </c>
      <c s="77" r="V20">
        <v>7663.636432</v>
      </c>
      <c s="77" r="W20">
        <v>1586.803773</v>
      </c>
      <c s="77" r="X20">
        <v>1584.992064</v>
      </c>
      <c s="77" r="Y20">
        <v>1602.112096</v>
      </c>
      <c s="77" r="Z20">
        <v>1445.976684</v>
      </c>
      <c s="77" r="AA20">
        <v>1032.541948</v>
      </c>
      <c s="77" r="AB20">
        <v>396.954529999999</v>
      </c>
      <c s="77" r="AC20">
        <v>14.255337</v>
      </c>
      <c s="77" r="AD20">
        <v>2185.914928</v>
      </c>
      <c s="77" r="AE20">
        <v>4537.058664</v>
      </c>
      <c s="77" r="AF20">
        <v>940.662839999999</v>
      </c>
      <c s="77" r="AG20">
        <v>8538.363568</v>
      </c>
      <c s="77" r="AH20">
        <v>1677.370451</v>
      </c>
      <c s="77" r="AI20">
        <v>1399.90605299999</v>
      </c>
      <c s="77" r="AJ20">
        <v>1751.338624</v>
      </c>
      <c s="77" r="AK20">
        <v>1832.325779</v>
      </c>
      <c s="77" r="AL20">
        <v>1166.03816699999</v>
      </c>
      <c s="77" r="AM20">
        <v>638.135124</v>
      </c>
      <c s="77" r="AN20">
        <v>73.249369</v>
      </c>
      <c s="77" r="AO20">
        <v>2173.436485</v>
      </c>
      <c s="77" r="AP20">
        <v>5050.027771</v>
      </c>
      <c s="77" r="AQ20">
        <v>1314.899312</v>
      </c>
      <c s="77" r="AR20">
        <v>12938.137951</v>
      </c>
      <c s="77" r="AS20">
        <v>6.292931</v>
      </c>
      <c s="77" r="AT20">
        <v>394.186161</v>
      </c>
      <c s="77" r="AU20">
        <v>780.997744</v>
      </c>
      <c s="77" r="AV20">
        <v>1663.620227</v>
      </c>
      <c s="77" r="AW20">
        <v>2593.398122</v>
      </c>
      <c s="77" r="AX20">
        <v>2073.904883</v>
      </c>
      <c s="77" r="AY20">
        <v>3185.610146</v>
      </c>
      <c s="77" r="AZ20">
        <v>2240.12773699999</v>
      </c>
      <c s="77" r="BA20">
        <v>12808.0</v>
      </c>
      <c s="77" r="BB20">
        <v>6070.583864</v>
      </c>
      <c s="77" r="BC20">
        <v>1.076023</v>
      </c>
      <c s="77" r="BD20">
        <v>305.097529</v>
      </c>
      <c s="77" r="BE20">
        <v>417.402162999999</v>
      </c>
      <c s="77" r="BF20">
        <v>858.294906999999</v>
      </c>
      <c s="77" r="BG20">
        <v>570.634744999999</v>
      </c>
      <c s="77" r="BH20">
        <v>1699.07445699999</v>
      </c>
      <c s="77" r="BI20">
        <v>1427.86491</v>
      </c>
      <c s="77" r="BJ20">
        <v>791.13913</v>
      </c>
      <c s="77" r="BK20">
        <v>6867.554087</v>
      </c>
      <c s="77" r="BL20">
        <v>5.216909</v>
      </c>
      <c s="77" r="BM20">
        <v>89.088632</v>
      </c>
      <c s="77" r="BN20">
        <v>363.595580999999</v>
      </c>
      <c s="77" r="BO20">
        <v>805.32532</v>
      </c>
      <c s="77" r="BP20">
        <v>2022.763377</v>
      </c>
      <c s="77" r="BQ20">
        <v>374.830426999999</v>
      </c>
      <c s="77" r="BR20">
        <v>1757.745236</v>
      </c>
      <c s="77" r="BS20">
        <v>1448.988607</v>
      </c>
      <c s="77" r="BT20">
        <v>2034.361777</v>
      </c>
      <c s="77" r="BU20">
        <v>4.37126799999999</v>
      </c>
      <c s="77" r="BV20">
        <v>22.197333</v>
      </c>
      <c s="77" r="BW20">
        <v>20.2998179999999</v>
      </c>
      <c s="77" r="BX20">
        <v>105.73681</v>
      </c>
      <c s="77" r="BY20">
        <v>323.630553</v>
      </c>
      <c s="77" r="BZ20">
        <v>363.504474</v>
      </c>
      <c s="77" r="CA20">
        <v>0.0</v>
      </c>
      <c s="77" r="CB20">
        <v>1194.62152199999</v>
      </c>
      <c s="77" r="CC20">
        <v>6485.10466999999</v>
      </c>
      <c s="77" r="CD20">
        <v>1.076023</v>
      </c>
      <c s="77" r="CE20">
        <v>280.096655</v>
      </c>
      <c s="77" r="CF20">
        <v>601.798410999999</v>
      </c>
      <c s="77" r="CG20">
        <v>1296.680178</v>
      </c>
      <c s="77" r="CH20">
        <v>1941.72039999999</v>
      </c>
      <c s="77" r="CI20">
        <v>1555.777354</v>
      </c>
      <c s="77" r="CJ20">
        <v>37.182864</v>
      </c>
      <c s="77" r="CK20">
        <v>770.772785</v>
      </c>
      <c s="77" r="CL20">
        <v>4418.67150399999</v>
      </c>
      <c s="77" r="CM20">
        <v>0.845639999999999</v>
      </c>
      <c s="77" r="CN20">
        <v>91.892173</v>
      </c>
      <c s="77" r="CO20">
        <v>158.899515</v>
      </c>
      <c s="77" r="CP20">
        <v>261.203238</v>
      </c>
      <c s="77" r="CQ20">
        <v>328.047169999999</v>
      </c>
      <c s="77" r="CR20">
        <v>154.623055999999</v>
      </c>
      <c s="77" r="CS20">
        <v>3148.427282</v>
      </c>
      <c s="77" r="CT20">
        <v>274.73343</v>
      </c>
    </row>
    <row customHeight="1" r="21" ht="12.75">
      <c t="s" s="76" r="A21">
        <v>1290</v>
      </c>
      <c t="s" s="76" r="B21">
        <v>1291</v>
      </c>
      <c s="77" r="C21">
        <v>23063.0</v>
      </c>
      <c s="77" r="D21">
        <v>22180.0</v>
      </c>
      <c s="77" r="E21">
        <v>21727.0</v>
      </c>
      <c s="77" r="F21">
        <v>21441.0</v>
      </c>
      <c s="77" r="G21">
        <v>18691.0</v>
      </c>
      <c s="77" r="H21">
        <v>10402.0</v>
      </c>
      <c s="77" r="I21">
        <v>15.77</v>
      </c>
      <c s="77" r="J21">
        <v>3184.69840299999</v>
      </c>
      <c s="77" r="K21">
        <v>5263.199149</v>
      </c>
      <c s="77" r="L21">
        <v>3969.59782399999</v>
      </c>
      <c s="77" r="M21">
        <v>4257.21860899999</v>
      </c>
      <c s="77" r="N21">
        <v>3727.426491</v>
      </c>
      <c s="77" r="O21">
        <v>2660.85952499999</v>
      </c>
      <c s="77" r="P21">
        <v>3327.0</v>
      </c>
      <c s="77" r="Q21">
        <v>5700.0</v>
      </c>
      <c s="77" r="R21">
        <v>4392.0</v>
      </c>
      <c s="77" r="S21">
        <v>4438.0</v>
      </c>
      <c s="77" r="T21">
        <v>2794.0</v>
      </c>
      <c s="77" r="U21">
        <v>1529.0</v>
      </c>
      <c s="77" r="V21">
        <v>11266.1312039999</v>
      </c>
      <c s="77" r="W21">
        <v>1603.714944</v>
      </c>
      <c s="77" r="X21">
        <v>2983.90137899999</v>
      </c>
      <c s="77" r="Y21">
        <v>2003.57518699999</v>
      </c>
      <c s="77" r="Z21">
        <v>1978.094065</v>
      </c>
      <c s="77" r="AA21">
        <v>1692.278602</v>
      </c>
      <c s="77" r="AB21">
        <v>940.115295999999</v>
      </c>
      <c s="77" r="AC21">
        <v>64.4517299999999</v>
      </c>
      <c s="77" r="AD21">
        <v>2418.41542299999</v>
      </c>
      <c s="77" r="AE21">
        <v>6827.398929</v>
      </c>
      <c s="77" r="AF21">
        <v>2020.31685199999</v>
      </c>
      <c s="77" r="AG21">
        <v>11796.868796</v>
      </c>
      <c s="77" r="AH21">
        <v>1580.983459</v>
      </c>
      <c s="77" r="AI21">
        <v>2279.29776899999</v>
      </c>
      <c s="77" r="AJ21">
        <v>1966.02263599999</v>
      </c>
      <c s="77" r="AK21">
        <v>2279.12454399999</v>
      </c>
      <c s="77" r="AL21">
        <v>2035.147889</v>
      </c>
      <c s="77" r="AM21">
        <v>1393.966519</v>
      </c>
      <c s="77" r="AN21">
        <v>262.32598</v>
      </c>
      <c s="77" r="AO21">
        <v>2246.36186</v>
      </c>
      <c s="77" r="AP21">
        <v>6657.881911</v>
      </c>
      <c s="77" r="AQ21">
        <v>2892.625026</v>
      </c>
      <c s="77" r="AR21">
        <v>19868.301549</v>
      </c>
      <c s="77" r="AS21">
        <v>9.28217</v>
      </c>
      <c s="77" r="AT21">
        <v>437.007629</v>
      </c>
      <c s="77" r="AU21">
        <v>2364.162906</v>
      </c>
      <c s="77" r="AV21">
        <v>2749.604568</v>
      </c>
      <c s="77" r="AW21">
        <v>2748.13593099999</v>
      </c>
      <c s="77" r="AX21">
        <v>1466.132499</v>
      </c>
      <c s="77" r="AY21">
        <v>5780.036962</v>
      </c>
      <c s="77" r="AZ21">
        <v>4313.93888499999</v>
      </c>
      <c s="77" r="BA21">
        <v>18770.0</v>
      </c>
      <c s="77" r="BB21">
        <v>9617.41604399999</v>
      </c>
      <c s="77" r="BC21">
        <v>9.28217</v>
      </c>
      <c s="77" r="BD21">
        <v>322.205423</v>
      </c>
      <c s="77" r="BE21">
        <v>1455.45936699999</v>
      </c>
      <c s="77" r="BF21">
        <v>1288.09891399999</v>
      </c>
      <c s="77" r="BG21">
        <v>654.136140999999</v>
      </c>
      <c s="77" r="BH21">
        <v>1222.886608</v>
      </c>
      <c s="77" r="BI21">
        <v>2489.616949</v>
      </c>
      <c s="77" r="BJ21">
        <v>2175.730473</v>
      </c>
      <c s="77" r="BK21">
        <v>10250.885505</v>
      </c>
      <c s="77" r="BL21">
        <v>0.0</v>
      </c>
      <c s="77" r="BM21">
        <v>114.802205</v>
      </c>
      <c s="77" r="BN21">
        <v>908.703538999999</v>
      </c>
      <c s="77" r="BO21">
        <v>1461.505654</v>
      </c>
      <c s="77" r="BP21">
        <v>2093.99978999999</v>
      </c>
      <c s="77" r="BQ21">
        <v>243.24589</v>
      </c>
      <c s="77" r="BR21">
        <v>3290.42001299999</v>
      </c>
      <c s="77" r="BS21">
        <v>2138.20841299999</v>
      </c>
      <c s="77" r="BT21">
        <v>3874.31015399999</v>
      </c>
      <c s="77" r="BU21">
        <v>0.0</v>
      </c>
      <c s="77" r="BV21">
        <v>25.7259519999999</v>
      </c>
      <c s="77" r="BW21">
        <v>79.937611</v>
      </c>
      <c s="77" r="BX21">
        <v>241.230557</v>
      </c>
      <c s="77" r="BY21">
        <v>438.484416</v>
      </c>
      <c s="77" r="BZ21">
        <v>304.504273</v>
      </c>
      <c s="77" r="CA21">
        <v>0.0</v>
      </c>
      <c s="77" r="CB21">
        <v>2784.42734599999</v>
      </c>
      <c s="77" r="CC21">
        <v>8103.67743499999</v>
      </c>
      <c s="77" r="CD21">
        <v>9.28217</v>
      </c>
      <c s="77" r="CE21">
        <v>298.740251</v>
      </c>
      <c s="77" r="CF21">
        <v>1680.495441</v>
      </c>
      <c s="77" r="CG21">
        <v>2084.965549</v>
      </c>
      <c s="77" r="CH21">
        <v>1956.531626</v>
      </c>
      <c s="77" r="CI21">
        <v>1034.80785999999</v>
      </c>
      <c s="77" r="CJ21">
        <v>62.962888</v>
      </c>
      <c s="77" r="CK21">
        <v>975.89165</v>
      </c>
      <c s="77" r="CL21">
        <v>7890.313959</v>
      </c>
      <c s="77" r="CM21">
        <v>0.0</v>
      </c>
      <c s="77" r="CN21">
        <v>112.541426</v>
      </c>
      <c s="77" r="CO21">
        <v>603.729853</v>
      </c>
      <c s="77" r="CP21">
        <v>423.408461999999</v>
      </c>
      <c s="77" r="CQ21">
        <v>353.119889</v>
      </c>
      <c s="77" r="CR21">
        <v>126.820366</v>
      </c>
      <c s="77" r="CS21">
        <v>5717.07407299999</v>
      </c>
      <c s="77" r="CT21">
        <v>553.619888999999</v>
      </c>
    </row>
    <row customHeight="1" r="22" ht="12.75">
      <c t="s" s="76" r="A22">
        <v>1292</v>
      </c>
      <c t="s" s="76" r="B22">
        <v>1293</v>
      </c>
      <c s="77" r="C22">
        <v>8933.0</v>
      </c>
      <c s="77" r="D22">
        <v>8134.0</v>
      </c>
      <c s="77" r="E22">
        <v>6974.0</v>
      </c>
      <c s="77" r="F22">
        <v>5584.0</v>
      </c>
      <c s="77" r="G22">
        <v>3949.0</v>
      </c>
      <c s="77" r="H22">
        <v>2272.0</v>
      </c>
      <c s="77" r="I22">
        <v>9.26</v>
      </c>
      <c s="77" r="J22">
        <v>1594.33509299999</v>
      </c>
      <c s="77" r="K22">
        <v>1681.59756999999</v>
      </c>
      <c s="77" r="L22">
        <v>1804.44824399999</v>
      </c>
      <c s="77" r="M22">
        <v>1967.515595</v>
      </c>
      <c s="77" r="N22">
        <v>1335.80985</v>
      </c>
      <c s="77" r="O22">
        <v>549.293646999999</v>
      </c>
      <c s="77" r="P22">
        <v>1672.0</v>
      </c>
      <c s="77" r="Q22">
        <v>1578.0</v>
      </c>
      <c s="77" r="R22">
        <v>1931.0</v>
      </c>
      <c s="77" r="S22">
        <v>1828.0</v>
      </c>
      <c s="77" r="T22">
        <v>798.0</v>
      </c>
      <c s="77" r="U22">
        <v>327.0</v>
      </c>
      <c s="77" r="V22">
        <v>4262.686882</v>
      </c>
      <c s="77" r="W22">
        <v>812.9296</v>
      </c>
      <c s="77" r="X22">
        <v>804.695341999999</v>
      </c>
      <c s="77" r="Y22">
        <v>864.692595999999</v>
      </c>
      <c s="77" r="Z22">
        <v>944.293571</v>
      </c>
      <c s="77" r="AA22">
        <v>621.820846999999</v>
      </c>
      <c s="77" r="AB22">
        <v>205.926216</v>
      </c>
      <c s="77" r="AC22">
        <v>8.32870999999999</v>
      </c>
      <c s="77" r="AD22">
        <v>1093.617762</v>
      </c>
      <c s="77" r="AE22">
        <v>2609.691611</v>
      </c>
      <c s="77" r="AF22">
        <v>559.377508</v>
      </c>
      <c s="77" r="AG22">
        <v>4670.313118</v>
      </c>
      <c s="77" r="AH22">
        <v>781.405492999999</v>
      </c>
      <c s="77" r="AI22">
        <v>876.902229</v>
      </c>
      <c s="77" r="AJ22">
        <v>939.755647999999</v>
      </c>
      <c s="77" r="AK22">
        <v>1023.222024</v>
      </c>
      <c s="77" r="AL22">
        <v>713.989003</v>
      </c>
      <c s="77" r="AM22">
        <v>302.750723999999</v>
      </c>
      <c s="77" r="AN22">
        <v>32.287998</v>
      </c>
      <c s="77" r="AO22">
        <v>1069.447071</v>
      </c>
      <c s="77" r="AP22">
        <v>2891.587704</v>
      </c>
      <c s="77" r="AQ22">
        <v>709.278342999999</v>
      </c>
      <c s="77" r="AR22">
        <v>7318.833474</v>
      </c>
      <c s="77" r="AS22">
        <v>7.403298</v>
      </c>
      <c s="77" r="AT22">
        <v>166.574206</v>
      </c>
      <c s="77" r="AU22">
        <v>960.219377</v>
      </c>
      <c s="77" r="AV22">
        <v>1481.853433</v>
      </c>
      <c s="77" r="AW22">
        <v>1386.68420199999</v>
      </c>
      <c s="77" r="AX22">
        <v>699.910122</v>
      </c>
      <c s="77" r="AY22">
        <v>1653.754334</v>
      </c>
      <c s="77" r="AZ22">
        <v>962.434502999999</v>
      </c>
      <c s="77" r="BA22">
        <v>6505.0</v>
      </c>
      <c s="77" r="BB22">
        <v>3486.92825899999</v>
      </c>
      <c s="77" r="BC22">
        <v>7.403298</v>
      </c>
      <c s="77" r="BD22">
        <v>103.646173</v>
      </c>
      <c s="77" r="BE22">
        <v>627.070964</v>
      </c>
      <c s="77" r="BF22">
        <v>703.313314999999</v>
      </c>
      <c s="77" r="BG22">
        <v>332.132864999999</v>
      </c>
      <c s="77" r="BH22">
        <v>603.667246999999</v>
      </c>
      <c s="77" r="BI22">
        <v>755.822613</v>
      </c>
      <c s="77" r="BJ22">
        <v>353.871783999999</v>
      </c>
      <c s="77" r="BK22">
        <v>3831.905216</v>
      </c>
      <c s="77" r="BL22">
        <v>0.0</v>
      </c>
      <c s="77" r="BM22">
        <v>62.9280329999999</v>
      </c>
      <c s="77" r="BN22">
        <v>333.148412</v>
      </c>
      <c s="77" r="BO22">
        <v>778.540118</v>
      </c>
      <c s="77" r="BP22">
        <v>1054.551337</v>
      </c>
      <c s="77" r="BQ22">
        <v>96.2428749999999</v>
      </c>
      <c s="77" r="BR22">
        <v>897.931721</v>
      </c>
      <c s="77" r="BS22">
        <v>608.562719</v>
      </c>
      <c s="77" r="BT22">
        <v>1103.097166</v>
      </c>
      <c s="77" r="BU22">
        <v>0.0</v>
      </c>
      <c s="77" r="BV22">
        <v>0.0</v>
      </c>
      <c s="77" r="BW22">
        <v>26.508455</v>
      </c>
      <c s="77" r="BX22">
        <v>114.75112</v>
      </c>
      <c s="77" r="BY22">
        <v>218.397292999999</v>
      </c>
      <c s="77" r="BZ22">
        <v>151.767609999999</v>
      </c>
      <c s="77" r="CA22">
        <v>0.0</v>
      </c>
      <c s="77" r="CB22">
        <v>591.672688999999</v>
      </c>
      <c s="77" r="CC22">
        <v>3850.369995</v>
      </c>
      <c s="77" r="CD22">
        <v>3.701649</v>
      </c>
      <c s="77" r="CE22">
        <v>136.961014</v>
      </c>
      <c s="77" r="CF22">
        <v>752.031663999999</v>
      </c>
      <c s="77" r="CG22">
        <v>1174.61656399999</v>
      </c>
      <c s="77" r="CH22">
        <v>1042.430843</v>
      </c>
      <c s="77" r="CI22">
        <v>503.722722999999</v>
      </c>
      <c s="77" r="CJ22">
        <v>11.1049469999999</v>
      </c>
      <c s="77" r="CK22">
        <v>225.800591</v>
      </c>
      <c s="77" r="CL22">
        <v>2365.36631399999</v>
      </c>
      <c s="77" r="CM22">
        <v>3.701649</v>
      </c>
      <c s="77" r="CN22">
        <v>29.613192</v>
      </c>
      <c s="77" r="CO22">
        <v>181.679258</v>
      </c>
      <c s="77" r="CP22">
        <v>192.485749</v>
      </c>
      <c s="77" r="CQ22">
        <v>125.856067</v>
      </c>
      <c s="77" r="CR22">
        <v>44.4197879999999</v>
      </c>
      <c s="77" r="CS22">
        <v>1642.649386</v>
      </c>
      <c s="77" r="CT22">
        <v>144.961223999999</v>
      </c>
    </row>
    <row customHeight="1" r="23" ht="12.75">
      <c t="s" s="76" r="A23">
        <v>1294</v>
      </c>
      <c t="s" s="76" r="B23">
        <v>1295</v>
      </c>
      <c s="77" r="C23">
        <v>19799.0</v>
      </c>
      <c s="77" r="D23">
        <v>21340.0</v>
      </c>
      <c s="77" r="E23">
        <v>21591.0</v>
      </c>
      <c s="77" r="F23">
        <v>20910.0</v>
      </c>
      <c s="77" r="G23">
        <v>18719.0</v>
      </c>
      <c s="77" r="H23">
        <v>10774.0</v>
      </c>
      <c s="77" r="I23">
        <v>7.36</v>
      </c>
      <c s="77" r="J23">
        <v>3882.130463</v>
      </c>
      <c s="77" r="K23">
        <v>4066.45581099999</v>
      </c>
      <c s="77" r="L23">
        <v>3940.981428</v>
      </c>
      <c s="77" r="M23">
        <v>3749.266563</v>
      </c>
      <c s="77" r="N23">
        <v>2601.452521</v>
      </c>
      <c s="77" r="O23">
        <v>1558.713214</v>
      </c>
      <c s="77" r="P23">
        <v>4737.0</v>
      </c>
      <c s="77" r="Q23">
        <v>5049.0</v>
      </c>
      <c s="77" r="R23">
        <v>4554.0</v>
      </c>
      <c s="77" r="S23">
        <v>3702.0</v>
      </c>
      <c s="77" r="T23">
        <v>2199.0</v>
      </c>
      <c s="77" r="U23">
        <v>1099.0</v>
      </c>
      <c s="77" r="V23">
        <v>9389.618979</v>
      </c>
      <c s="77" r="W23">
        <v>2092.58473499999</v>
      </c>
      <c s="77" r="X23">
        <v>1962.91690199999</v>
      </c>
      <c s="77" r="Y23">
        <v>1912.11497</v>
      </c>
      <c s="77" r="Z23">
        <v>1742.638285</v>
      </c>
      <c s="77" r="AA23">
        <v>1185.429337</v>
      </c>
      <c s="77" r="AB23">
        <v>472.534867</v>
      </c>
      <c s="77" r="AC23">
        <v>21.3998829999999</v>
      </c>
      <c s="77" r="AD23">
        <v>2758.682169</v>
      </c>
      <c s="77" r="AE23">
        <v>5471.00337099999</v>
      </c>
      <c s="77" r="AF23">
        <v>1159.93343899999</v>
      </c>
      <c s="77" r="AG23">
        <v>10409.3810209999</v>
      </c>
      <c s="77" r="AH23">
        <v>1789.545728</v>
      </c>
      <c s="77" r="AI23">
        <v>2103.53890899999</v>
      </c>
      <c s="77" r="AJ23">
        <v>2028.866458</v>
      </c>
      <c s="77" r="AK23">
        <v>2006.628279</v>
      </c>
      <c s="77" r="AL23">
        <v>1416.02318399999</v>
      </c>
      <c s="77" r="AM23">
        <v>975.737535999999</v>
      </c>
      <c s="77" r="AN23">
        <v>89.0409269999999</v>
      </c>
      <c s="77" r="AO23">
        <v>2445.92117899999</v>
      </c>
      <c s="77" r="AP23">
        <v>6075.843506</v>
      </c>
      <c s="77" r="AQ23">
        <v>1887.616336</v>
      </c>
      <c s="77" r="AR23">
        <v>15908.467075</v>
      </c>
      <c s="77" r="AS23">
        <v>4.93312699999999</v>
      </c>
      <c s="77" r="AT23">
        <v>409.995014</v>
      </c>
      <c s="77" r="AU23">
        <v>534.258301999999</v>
      </c>
      <c s="77" r="AV23">
        <v>1619.567058</v>
      </c>
      <c s="77" r="AW23">
        <v>2866.218323</v>
      </c>
      <c s="77" r="AX23">
        <v>2639.553288</v>
      </c>
      <c s="77" r="AY23">
        <v>3929.818462</v>
      </c>
      <c s="77" r="AZ23">
        <v>3904.12350199999</v>
      </c>
      <c s="77" r="BA23">
        <v>16634.0</v>
      </c>
      <c s="77" r="BB23">
        <v>7306.41920699999</v>
      </c>
      <c s="77" r="BC23">
        <v>3.823926</v>
      </c>
      <c s="77" r="BD23">
        <v>353.687361</v>
      </c>
      <c s="77" r="BE23">
        <v>299.021702</v>
      </c>
      <c s="77" r="BF23">
        <v>813.241435</v>
      </c>
      <c s="77" r="BG23">
        <v>664.817716</v>
      </c>
      <c s="77" r="BH23">
        <v>2164.90129299999</v>
      </c>
      <c s="77" r="BI23">
        <v>1677.366538</v>
      </c>
      <c s="77" r="BJ23">
        <v>1329.559236</v>
      </c>
      <c s="77" r="BK23">
        <v>8602.047869</v>
      </c>
      <c s="77" r="BL23">
        <v>1.109201</v>
      </c>
      <c s="77" r="BM23">
        <v>56.307653</v>
      </c>
      <c s="77" r="BN23">
        <v>235.2366</v>
      </c>
      <c s="77" r="BO23">
        <v>806.325622999999</v>
      </c>
      <c s="77" r="BP23">
        <v>2201.400607</v>
      </c>
      <c s="77" r="BQ23">
        <v>474.651995</v>
      </c>
      <c s="77" r="BR23">
        <v>2252.451923</v>
      </c>
      <c s="77" r="BS23">
        <v>2574.56426599999</v>
      </c>
      <c s="77" r="BT23">
        <v>2688.0376</v>
      </c>
      <c s="77" r="BU23">
        <v>0.0</v>
      </c>
      <c s="77" r="BV23">
        <v>24.406721</v>
      </c>
      <c s="77" r="BW23">
        <v>41.728821</v>
      </c>
      <c s="77" r="BX23">
        <v>142.781714999999</v>
      </c>
      <c s="77" r="BY23">
        <v>438.937043</v>
      </c>
      <c s="77" r="BZ23">
        <v>416.310082</v>
      </c>
      <c s="77" r="CA23">
        <v>0.0</v>
      </c>
      <c s="77" r="CB23">
        <v>1623.873217</v>
      </c>
      <c s="77" r="CC23">
        <v>7825.561799</v>
      </c>
      <c s="77" r="CD23">
        <v>2.823861</v>
      </c>
      <c s="77" r="CE23">
        <v>336.809893999999</v>
      </c>
      <c s="77" r="CF23">
        <v>388.056473999999</v>
      </c>
      <c s="77" r="CG23">
        <v>1279.95609399999</v>
      </c>
      <c s="77" r="CH23">
        <v>2091.03188499999</v>
      </c>
      <c s="77" r="CI23">
        <v>1991.716467</v>
      </c>
      <c s="77" r="CJ23">
        <v>40.1860339999999</v>
      </c>
      <c s="77" r="CK23">
        <v>1694.98109</v>
      </c>
      <c s="77" r="CL23">
        <v>5394.867677</v>
      </c>
      <c s="77" r="CM23">
        <v>2.10926599999999</v>
      </c>
      <c s="77" r="CN23">
        <v>48.778399</v>
      </c>
      <c s="77" r="CO23">
        <v>104.473007</v>
      </c>
      <c s="77" r="CP23">
        <v>196.829248</v>
      </c>
      <c s="77" r="CQ23">
        <v>336.249394999999</v>
      </c>
      <c s="77" r="CR23">
        <v>231.526738999999</v>
      </c>
      <c s="77" r="CS23">
        <v>3889.63242799999</v>
      </c>
      <c s="77" r="CT23">
        <v>585.269194999999</v>
      </c>
    </row>
    <row customHeight="1" r="24" ht="12.75">
      <c t="s" s="76" r="A24">
        <v>1296</v>
      </c>
      <c t="s" s="76" r="B24">
        <v>1297</v>
      </c>
      <c s="77" r="C24">
        <v>7227.0</v>
      </c>
      <c s="77" r="D24">
        <v>5581.0</v>
      </c>
      <c s="77" r="E24">
        <v>5732.0</v>
      </c>
      <c s="77" r="F24">
        <v>3726.0</v>
      </c>
      <c s="77" r="G24">
        <v>1424.0</v>
      </c>
      <c s="77" r="H24">
        <v>994.0</v>
      </c>
      <c s="77" r="I24">
        <v>26.39</v>
      </c>
      <c s="77" r="J24">
        <v>1335.77614599999</v>
      </c>
      <c s="77" r="K24">
        <v>1554.36589499999</v>
      </c>
      <c s="77" r="L24">
        <v>1450.53533199999</v>
      </c>
      <c s="77" r="M24">
        <v>1530.458345</v>
      </c>
      <c s="77" r="N24">
        <v>984.265450999999</v>
      </c>
      <c s="77" r="O24">
        <v>371.598831</v>
      </c>
      <c s="77" r="P24">
        <v>1127.0</v>
      </c>
      <c s="77" r="Q24">
        <v>1066.0</v>
      </c>
      <c s="77" r="R24">
        <v>1364.0</v>
      </c>
      <c s="77" r="S24">
        <v>1389.0</v>
      </c>
      <c s="77" r="T24">
        <v>433.0</v>
      </c>
      <c s="77" r="U24">
        <v>202.0</v>
      </c>
      <c s="77" r="V24">
        <v>3802.066556</v>
      </c>
      <c s="77" r="W24">
        <v>679.130618</v>
      </c>
      <c s="77" r="X24">
        <v>987.231049999999</v>
      </c>
      <c s="77" r="Y24">
        <v>740.700885999999</v>
      </c>
      <c s="77" r="Z24">
        <v>761.323131999999</v>
      </c>
      <c s="77" r="AA24">
        <v>488.07175</v>
      </c>
      <c s="77" r="AB24">
        <v>131.443209999999</v>
      </c>
      <c s="77" r="AC24">
        <v>14.16591</v>
      </c>
      <c s="77" r="AD24">
        <v>915.522052</v>
      </c>
      <c s="77" r="AE24">
        <v>2517.091797</v>
      </c>
      <c s="77" r="AF24">
        <v>369.452706999999</v>
      </c>
      <c s="77" r="AG24">
        <v>3424.93344399999</v>
      </c>
      <c s="77" r="AH24">
        <v>656.645528</v>
      </c>
      <c s="77" r="AI24">
        <v>567.134845</v>
      </c>
      <c s="77" r="AJ24">
        <v>709.834445999999</v>
      </c>
      <c s="77" r="AK24">
        <v>769.135212</v>
      </c>
      <c s="77" r="AL24">
        <v>496.193700999999</v>
      </c>
      <c s="77" r="AM24">
        <v>184.181995</v>
      </c>
      <c s="77" r="AN24">
        <v>41.8077159999999</v>
      </c>
      <c s="77" r="AO24">
        <v>860.57297</v>
      </c>
      <c s="77" r="AP24">
        <v>2108.41303299999</v>
      </c>
      <c s="77" r="AQ24">
        <v>455.947439999999</v>
      </c>
      <c s="77" r="AR24">
        <v>5919.426625</v>
      </c>
      <c s="77" r="AS24">
        <v>3.914174</v>
      </c>
      <c s="77" r="AT24">
        <v>164.395312999999</v>
      </c>
      <c s="77" r="AU24">
        <v>771.0923</v>
      </c>
      <c s="77" r="AV24">
        <v>967.571499</v>
      </c>
      <c s="77" r="AW24">
        <v>1307.066757</v>
      </c>
      <c s="77" r="AX24">
        <v>674.614382999999</v>
      </c>
      <c s="77" r="AY24">
        <v>1334.049209</v>
      </c>
      <c s="77" r="AZ24">
        <v>696.722990999999</v>
      </c>
      <c s="77" r="BA24">
        <v>4501.0</v>
      </c>
      <c s="77" r="BB24">
        <v>3097.36997</v>
      </c>
      <c s="77" r="BC24">
        <v>3.914174</v>
      </c>
      <c s="77" r="BD24">
        <v>117.425223</v>
      </c>
      <c s="77" r="BE24">
        <v>516.670981999999</v>
      </c>
      <c s="77" r="BF24">
        <v>482.213909</v>
      </c>
      <c s="77" r="BG24">
        <v>510.968995</v>
      </c>
      <c s="77" r="BH24">
        <v>578.342155</v>
      </c>
      <c s="77" r="BI24">
        <v>602.099822</v>
      </c>
      <c s="77" r="BJ24">
        <v>285.73471</v>
      </c>
      <c s="77" r="BK24">
        <v>2822.05665499999</v>
      </c>
      <c s="77" r="BL24">
        <v>0.0</v>
      </c>
      <c s="77" r="BM24">
        <v>46.970089</v>
      </c>
      <c s="77" r="BN24">
        <v>254.421316999999</v>
      </c>
      <c s="77" r="BO24">
        <v>485.35759</v>
      </c>
      <c s="77" r="BP24">
        <v>796.097761999999</v>
      </c>
      <c s="77" r="BQ24">
        <v>96.2722279999999</v>
      </c>
      <c s="77" r="BR24">
        <v>731.949387</v>
      </c>
      <c s="77" r="BS24">
        <v>410.988280999999</v>
      </c>
      <c s="77" r="BT24">
        <v>1040.111855</v>
      </c>
      <c s="77" r="BU24">
        <v>0.0</v>
      </c>
      <c s="77" r="BV24">
        <v>7.828348</v>
      </c>
      <c s="77" r="BW24">
        <v>15.656696</v>
      </c>
      <c s="77" r="BX24">
        <v>35.227567</v>
      </c>
      <c s="77" r="BY24">
        <v>273.057143</v>
      </c>
      <c s="77" r="BZ24">
        <v>254.297903999999</v>
      </c>
      <c s="77" r="CA24">
        <v>0.0</v>
      </c>
      <c s="77" r="CB24">
        <v>454.044197</v>
      </c>
      <c s="77" r="CC24">
        <v>2958.13944399999</v>
      </c>
      <c s="77" r="CD24">
        <v>3.914174</v>
      </c>
      <c s="77" r="CE24">
        <v>121.339397</v>
      </c>
      <c s="77" r="CF24">
        <v>602.782813</v>
      </c>
      <c s="77" r="CG24">
        <v>818.832882</v>
      </c>
      <c s="77" r="CH24">
        <v>877.442649999999</v>
      </c>
      <c s="77" r="CI24">
        <v>369.432214999999</v>
      </c>
      <c s="77" r="CJ24">
        <v>15.656696</v>
      </c>
      <c s="77" r="CK24">
        <v>148.738616</v>
      </c>
      <c s="77" r="CL24">
        <v>1921.17532499999</v>
      </c>
      <c s="77" r="CM24">
        <v>0.0</v>
      </c>
      <c s="77" r="CN24">
        <v>35.227567</v>
      </c>
      <c s="77" r="CO24">
        <v>152.65279</v>
      </c>
      <c s="77" r="CP24">
        <v>113.511049</v>
      </c>
      <c s="77" r="CQ24">
        <v>156.566964</v>
      </c>
      <c s="77" r="CR24">
        <v>50.8842629999999</v>
      </c>
      <c s="77" r="CS24">
        <v>1318.392513</v>
      </c>
      <c s="77" r="CT24">
        <v>93.940179</v>
      </c>
    </row>
    <row customHeight="1" r="25" ht="12.75">
      <c t="s" s="76" r="A25">
        <v>1298</v>
      </c>
      <c t="s" s="76" r="B25">
        <v>1299</v>
      </c>
      <c s="77" r="C25">
        <v>66142.0</v>
      </c>
      <c s="77" r="D25">
        <v>61990.0</v>
      </c>
      <c s="77" r="E25">
        <v>57273.0</v>
      </c>
      <c s="77" r="F25">
        <v>51306.0</v>
      </c>
      <c s="77" r="G25">
        <v>50652.0</v>
      </c>
      <c s="77" r="H25">
        <v>45951.0</v>
      </c>
      <c s="77" r="I25">
        <v>48.17</v>
      </c>
      <c s="77" r="J25">
        <v>10473.931911</v>
      </c>
      <c s="77" r="K25">
        <v>14553.845512</v>
      </c>
      <c s="77" r="L25">
        <v>13586.3635859999</v>
      </c>
      <c s="77" r="M25">
        <v>13500.66047</v>
      </c>
      <c s="77" r="N25">
        <v>8233.39006399999</v>
      </c>
      <c s="77" r="O25">
        <v>5793.808457</v>
      </c>
      <c s="77" r="P25">
        <v>10651.0</v>
      </c>
      <c s="77" r="Q25">
        <v>14771.0</v>
      </c>
      <c s="77" r="R25">
        <v>14091.0</v>
      </c>
      <c s="77" r="S25">
        <v>10701.0</v>
      </c>
      <c s="77" r="T25">
        <v>7649.0</v>
      </c>
      <c s="77" r="U25">
        <v>4127.0</v>
      </c>
      <c s="77" r="V25">
        <v>30703.654165</v>
      </c>
      <c s="77" r="W25">
        <v>5154.85107799999</v>
      </c>
      <c s="77" r="X25">
        <v>7161.43327099999</v>
      </c>
      <c s="77" r="Y25">
        <v>6665.99880099999</v>
      </c>
      <c s="77" r="Z25">
        <v>6117.464489</v>
      </c>
      <c s="77" r="AA25">
        <v>3588.229116</v>
      </c>
      <c s="77" r="AB25">
        <v>1895.603445</v>
      </c>
      <c s="77" r="AC25">
        <v>120.073966</v>
      </c>
      <c s="77" r="AD25">
        <v>7254.893908</v>
      </c>
      <c s="77" r="AE25">
        <v>19447.145827</v>
      </c>
      <c s="77" r="AF25">
        <v>4001.61443</v>
      </c>
      <c s="77" r="AG25">
        <v>35438.345835</v>
      </c>
      <c s="77" r="AH25">
        <v>5319.08083199999</v>
      </c>
      <c s="77" r="AI25">
        <v>7392.412241</v>
      </c>
      <c s="77" r="AJ25">
        <v>6920.36478499999</v>
      </c>
      <c s="77" r="AK25">
        <v>7383.19598099999</v>
      </c>
      <c s="77" r="AL25">
        <v>4645.16094799999</v>
      </c>
      <c s="77" r="AM25">
        <v>3403.24837399999</v>
      </c>
      <c s="77" r="AN25">
        <v>374.882673</v>
      </c>
      <c s="77" r="AO25">
        <v>7367.427209</v>
      </c>
      <c s="77" r="AP25">
        <v>21513.551645</v>
      </c>
      <c s="77" r="AQ25">
        <v>6557.366981</v>
      </c>
      <c s="77" r="AR25">
        <v>55657.380382</v>
      </c>
      <c s="77" r="AS25">
        <v>28.4434809999999</v>
      </c>
      <c s="77" r="AT25">
        <v>1499.686933</v>
      </c>
      <c s="77" r="AU25">
        <v>6330.717251</v>
      </c>
      <c s="77" r="AV25">
        <v>9776.037517</v>
      </c>
      <c s="77" r="AW25">
        <v>10950.379727</v>
      </c>
      <c s="77" r="AX25">
        <v>5502.880223</v>
      </c>
      <c s="77" r="AY25">
        <v>12962.924133</v>
      </c>
      <c s="77" r="AZ25">
        <v>8606.31111699999</v>
      </c>
      <c s="77" r="BA25">
        <v>51055.0</v>
      </c>
      <c s="77" r="BB25">
        <v>25521.488483</v>
      </c>
      <c s="77" r="BC25">
        <v>23.3264269999999</v>
      </c>
      <c s="77" r="BD25">
        <v>1051.498473</v>
      </c>
      <c s="77" r="BE25">
        <v>4004.301661</v>
      </c>
      <c s="77" r="BF25">
        <v>4332.172679</v>
      </c>
      <c s="77" r="BG25">
        <v>2787.88887699999</v>
      </c>
      <c s="77" r="BH25">
        <v>4526.23774799999</v>
      </c>
      <c s="77" r="BI25">
        <v>5398.53347099999</v>
      </c>
      <c s="77" r="BJ25">
        <v>3397.529147</v>
      </c>
      <c s="77" r="BK25">
        <v>30135.8918989999</v>
      </c>
      <c s="77" r="BL25">
        <v>5.117053</v>
      </c>
      <c s="77" r="BM25">
        <v>448.18846</v>
      </c>
      <c s="77" r="BN25">
        <v>2326.41559</v>
      </c>
      <c s="77" r="BO25">
        <v>5443.86483899999</v>
      </c>
      <c s="77" r="BP25">
        <v>8162.49085</v>
      </c>
      <c s="77" r="BQ25">
        <v>976.642474999999</v>
      </c>
      <c s="77" r="BR25">
        <v>7564.39066199999</v>
      </c>
      <c s="77" r="BS25">
        <v>5208.78196899999</v>
      </c>
      <c s="77" r="BT25">
        <v>9433.89444899999</v>
      </c>
      <c s="77" r="BU25">
        <v>1.99999799999999</v>
      </c>
      <c s="77" r="BV25">
        <v>67.998851</v>
      </c>
      <c s="77" r="BW25">
        <v>297.756123</v>
      </c>
      <c s="77" r="BX25">
        <v>851.592702</v>
      </c>
      <c s="77" r="BY25">
        <v>1742.694686</v>
      </c>
      <c s="77" r="BZ25">
        <v>1081.28307</v>
      </c>
      <c s="77" r="CA25">
        <v>0.0</v>
      </c>
      <c s="77" r="CB25">
        <v>5390.569018</v>
      </c>
      <c s="77" r="CC25">
        <v>27911.351954</v>
      </c>
      <c s="77" r="CD25">
        <v>25.4653899999999</v>
      </c>
      <c s="77" r="CE25">
        <v>1176.50342</v>
      </c>
      <c s="77" r="CF25">
        <v>5091.36777299999</v>
      </c>
      <c s="77" r="CG25">
        <v>7810.887727</v>
      </c>
      <c s="77" r="CH25">
        <v>7908.30550099999</v>
      </c>
      <c s="77" r="CI25">
        <v>3896.27024699999</v>
      </c>
      <c s="77" r="CJ25">
        <v>95.2189149999999</v>
      </c>
      <c s="77" r="CK25">
        <v>1907.33297999999</v>
      </c>
      <c s="77" r="CL25">
        <v>18312.1339789999</v>
      </c>
      <c s="77" r="CM25">
        <v>0.978092999999999</v>
      </c>
      <c s="77" r="CN25">
        <v>255.184661</v>
      </c>
      <c s="77" r="CO25">
        <v>941.593354999999</v>
      </c>
      <c s="77" r="CP25">
        <v>1113.55708699999</v>
      </c>
      <c s="77" r="CQ25">
        <v>1299.37953999999</v>
      </c>
      <c s="77" r="CR25">
        <v>525.326906</v>
      </c>
      <c s="77" r="CS25">
        <v>12867.7052179999</v>
      </c>
      <c s="77" r="CT25">
        <v>1308.40911899999</v>
      </c>
    </row>
    <row customHeight="1" r="26" ht="12.75">
      <c t="s" s="76" r="A26">
        <v>1300</v>
      </c>
      <c t="s" s="76" r="B26">
        <v>1301</v>
      </c>
      <c s="77" r="C26">
        <v>7978.0</v>
      </c>
      <c s="77" r="D26">
        <v>6620.0</v>
      </c>
      <c s="77" r="E26">
        <v>5481.0</v>
      </c>
      <c s="77" r="F26">
        <v>3541.0</v>
      </c>
      <c s="77" r="G26">
        <v>2148.0</v>
      </c>
      <c s="77" r="H26">
        <v>1670.0</v>
      </c>
      <c s="77" r="I26">
        <v>21.8</v>
      </c>
      <c s="77" r="J26">
        <v>1525.4828</v>
      </c>
      <c s="77" r="K26">
        <v>1376.758262</v>
      </c>
      <c s="77" r="L26">
        <v>1823.671898</v>
      </c>
      <c s="77" r="M26">
        <v>2018.272705</v>
      </c>
      <c s="77" r="N26">
        <v>900.693929</v>
      </c>
      <c s="77" r="O26">
        <v>333.120406</v>
      </c>
      <c s="77" r="P26">
        <v>1526.0</v>
      </c>
      <c s="77" r="Q26">
        <v>1283.0</v>
      </c>
      <c s="77" r="R26">
        <v>1775.0</v>
      </c>
      <c s="77" r="S26">
        <v>1354.0</v>
      </c>
      <c s="77" r="T26">
        <v>504.0</v>
      </c>
      <c s="77" r="U26">
        <v>178.0</v>
      </c>
      <c s="77" r="V26">
        <v>3906.433196</v>
      </c>
      <c s="77" r="W26">
        <v>772.463246</v>
      </c>
      <c s="77" r="X26">
        <v>683.114252999999</v>
      </c>
      <c s="77" r="Y26">
        <v>871.644646999999</v>
      </c>
      <c s="77" r="Z26">
        <v>1017.454911</v>
      </c>
      <c s="77" r="AA26">
        <v>429.324614</v>
      </c>
      <c s="77" r="AB26">
        <v>122.000686</v>
      </c>
      <c s="77" r="AC26">
        <v>10.430839</v>
      </c>
      <c s="77" r="AD26">
        <v>1062.202946</v>
      </c>
      <c s="77" r="AE26">
        <v>2480.39448399999</v>
      </c>
      <c s="77" r="AF26">
        <v>363.835764999999</v>
      </c>
      <c s="77" r="AG26">
        <v>4071.566804</v>
      </c>
      <c s="77" r="AH26">
        <v>753.019553999999</v>
      </c>
      <c s="77" r="AI26">
        <v>693.644009999999</v>
      </c>
      <c s="77" r="AJ26">
        <v>952.027251999999</v>
      </c>
      <c s="77" r="AK26">
        <v>1000.817793</v>
      </c>
      <c s="77" r="AL26">
        <v>471.369314999999</v>
      </c>
      <c s="77" r="AM26">
        <v>174.731097</v>
      </c>
      <c s="77" r="AN26">
        <v>25.9577829999999</v>
      </c>
      <c s="77" r="AO26">
        <v>1023.614408</v>
      </c>
      <c s="77" r="AP26">
        <v>2606.351955</v>
      </c>
      <c s="77" r="AQ26">
        <v>441.600440999999</v>
      </c>
      <c s="77" r="AR26">
        <v>6432.228336</v>
      </c>
      <c s="77" r="AS26">
        <v>4.59878699999999</v>
      </c>
      <c s="77" r="AT26">
        <v>233.380155</v>
      </c>
      <c s="77" r="AU26">
        <v>516.490435</v>
      </c>
      <c s="77" r="AV26">
        <v>1114.942567</v>
      </c>
      <c s="77" r="AW26">
        <v>1368.747544</v>
      </c>
      <c s="77" r="AX26">
        <v>983.000196999999</v>
      </c>
      <c s="77" r="AY26">
        <v>1289.134329</v>
      </c>
      <c s="77" r="AZ26">
        <v>921.934321999999</v>
      </c>
      <c s="77" r="BA26">
        <v>5064.0</v>
      </c>
      <c s="77" r="BB26">
        <v>3202.580182</v>
      </c>
      <c s="77" r="BC26">
        <v>4.59878699999999</v>
      </c>
      <c s="77" r="BD26">
        <v>163.247456</v>
      </c>
      <c s="77" r="BE26">
        <v>341.904783</v>
      </c>
      <c s="77" r="BF26">
        <v>568.611089999999</v>
      </c>
      <c s="77" r="BG26">
        <v>263.726537</v>
      </c>
      <c s="77" r="BH26">
        <v>862.20356</v>
      </c>
      <c s="77" r="BI26">
        <v>660.799871</v>
      </c>
      <c s="77" r="BJ26">
        <v>337.488097999999</v>
      </c>
      <c s="77" r="BK26">
        <v>3229.648154</v>
      </c>
      <c s="77" r="BL26">
        <v>0.0</v>
      </c>
      <c s="77" r="BM26">
        <v>70.132699</v>
      </c>
      <c s="77" r="BN26">
        <v>174.585653</v>
      </c>
      <c s="77" r="BO26">
        <v>546.331476999999</v>
      </c>
      <c s="77" r="BP26">
        <v>1105.021007</v>
      </c>
      <c s="77" r="BQ26">
        <v>120.796637</v>
      </c>
      <c s="77" r="BR26">
        <v>628.334458</v>
      </c>
      <c s="77" r="BS26">
        <v>584.446224</v>
      </c>
      <c s="77" r="BT26">
        <v>912.717382</v>
      </c>
      <c s="77" r="BU26">
        <v>0.0</v>
      </c>
      <c s="77" r="BV26">
        <v>4.357012</v>
      </c>
      <c s="77" r="BW26">
        <v>12.866726</v>
      </c>
      <c s="77" r="BX26">
        <v>98.1493349999999</v>
      </c>
      <c s="77" r="BY26">
        <v>136.214044</v>
      </c>
      <c s="77" r="BZ26">
        <v>164.247043999999</v>
      </c>
      <c s="77" r="CA26">
        <v>0.0</v>
      </c>
      <c s="77" r="CB26">
        <v>496.883221999999</v>
      </c>
      <c s="77" r="CC26">
        <v>3591.037294</v>
      </c>
      <c s="77" r="CD26">
        <v>0.0</v>
      </c>
      <c s="77" r="CE26">
        <v>170.102881</v>
      </c>
      <c s="77" r="CF26">
        <v>440.397315999999</v>
      </c>
      <c s="77" r="CG26">
        <v>912.9165</v>
      </c>
      <c s="77" r="CH26">
        <v>1077.29042099999</v>
      </c>
      <c s="77" r="CI26">
        <v>728.888427999999</v>
      </c>
      <c s="77" r="CJ26">
        <v>17.4534699999999</v>
      </c>
      <c s="77" r="CK26">
        <v>243.98828</v>
      </c>
      <c s="77" r="CL26">
        <v>1928.473659</v>
      </c>
      <c s="77" r="CM26">
        <v>4.59878699999999</v>
      </c>
      <c s="77" r="CN26">
        <v>58.9202629999999</v>
      </c>
      <c s="77" r="CO26">
        <v>63.2263939999999</v>
      </c>
      <c s="77" r="CP26">
        <v>103.876733</v>
      </c>
      <c s="77" r="CQ26">
        <v>155.243079999999</v>
      </c>
      <c s="77" r="CR26">
        <v>89.864726</v>
      </c>
      <c s="77" r="CS26">
        <v>1271.680859</v>
      </c>
      <c s="77" r="CT26">
        <v>181.062819999999</v>
      </c>
    </row>
    <row customHeight="1" r="27" ht="12.75">
      <c t="s" s="76" r="A27">
        <v>1302</v>
      </c>
      <c t="s" s="76" r="B27">
        <v>1303</v>
      </c>
      <c s="77" r="C27">
        <v>58025.0</v>
      </c>
      <c s="77" r="D27">
        <v>56151.0</v>
      </c>
      <c s="77" r="E27">
        <v>51055.0</v>
      </c>
      <c s="77" r="F27">
        <v>50267.0</v>
      </c>
      <c s="77" r="G27">
        <v>51360.0</v>
      </c>
      <c s="77" r="H27">
        <v>36986.0</v>
      </c>
      <c s="77" r="I27">
        <v>38.82</v>
      </c>
      <c s="77" r="J27">
        <v>9101.629928</v>
      </c>
      <c s="77" r="K27">
        <v>14211.317491</v>
      </c>
      <c s="77" r="L27">
        <v>10655.576181</v>
      </c>
      <c s="77" r="M27">
        <v>11586.194165</v>
      </c>
      <c s="77" r="N27">
        <v>7276.65651199999</v>
      </c>
      <c s="77" r="O27">
        <v>5193.625723</v>
      </c>
      <c s="77" r="P27">
        <v>9723.0</v>
      </c>
      <c s="77" r="Q27">
        <v>14586.0</v>
      </c>
      <c s="77" r="R27">
        <v>11888.0</v>
      </c>
      <c s="77" r="S27">
        <v>9893.0</v>
      </c>
      <c s="77" r="T27">
        <v>6600.0</v>
      </c>
      <c s="77" r="U27">
        <v>3461.0</v>
      </c>
      <c s="77" r="V27">
        <v>27384.403266</v>
      </c>
      <c s="77" r="W27">
        <v>4660.81909199999</v>
      </c>
      <c s="77" r="X27">
        <v>6867.84169</v>
      </c>
      <c s="77" r="Y27">
        <v>5288.34504699999</v>
      </c>
      <c s="77" r="Z27">
        <v>5353.99422099999</v>
      </c>
      <c s="77" r="AA27">
        <v>3363.28238199999</v>
      </c>
      <c s="77" r="AB27">
        <v>1715.031731</v>
      </c>
      <c s="77" r="AC27">
        <v>135.089102</v>
      </c>
      <c s="77" r="AD27">
        <v>6924.431139</v>
      </c>
      <c s="77" r="AE27">
        <v>16718.923435</v>
      </c>
      <c s="77" r="AF27">
        <v>3741.048691</v>
      </c>
      <c s="77" r="AG27">
        <v>30640.5967339999</v>
      </c>
      <c s="77" r="AH27">
        <v>4440.81083599999</v>
      </c>
      <c s="77" r="AI27">
        <v>7343.47580099999</v>
      </c>
      <c s="77" r="AJ27">
        <v>5367.231133</v>
      </c>
      <c s="77" r="AK27">
        <v>6232.199945</v>
      </c>
      <c s="77" r="AL27">
        <v>3913.37413</v>
      </c>
      <c s="77" r="AM27">
        <v>2983.729194</v>
      </c>
      <c s="77" r="AN27">
        <v>359.775695999999</v>
      </c>
      <c s="77" r="AO27">
        <v>6824.445491</v>
      </c>
      <c s="77" r="AP27">
        <v>18323.298346</v>
      </c>
      <c s="77" r="AQ27">
        <v>5492.85289699999</v>
      </c>
      <c s="77" r="AR27">
        <v>48930.1171449999</v>
      </c>
      <c s="77" r="AS27">
        <v>25.9552289999999</v>
      </c>
      <c s="77" r="AT27">
        <v>1286.548599</v>
      </c>
      <c s="77" r="AU27">
        <v>5770.80697599999</v>
      </c>
      <c s="77" r="AV27">
        <v>7497.456868</v>
      </c>
      <c s="77" r="AW27">
        <v>7514.03550799999</v>
      </c>
      <c s="77" r="AX27">
        <v>4470.335009</v>
      </c>
      <c s="77" r="AY27">
        <v>11451.308964</v>
      </c>
      <c s="77" r="AZ27">
        <v>10913.669993</v>
      </c>
      <c s="77" r="BA27">
        <v>46721.0</v>
      </c>
      <c s="77" r="BB27">
        <v>22703.223676</v>
      </c>
      <c s="77" r="BC27">
        <v>21.006891</v>
      </c>
      <c s="77" r="BD27">
        <v>959.104215999999</v>
      </c>
      <c s="77" r="BE27">
        <v>3568.259114</v>
      </c>
      <c s="77" r="BF27">
        <v>3262.71612899999</v>
      </c>
      <c s="77" r="BG27">
        <v>1838.711963</v>
      </c>
      <c s="77" r="BH27">
        <v>3628.45035199999</v>
      </c>
      <c s="77" r="BI27">
        <v>5044.69530899999</v>
      </c>
      <c s="77" r="BJ27">
        <v>4380.27970199999</v>
      </c>
      <c s="77" r="BK27">
        <v>26226.8934679999</v>
      </c>
      <c s="77" r="BL27">
        <v>4.94833799999999</v>
      </c>
      <c s="77" r="BM27">
        <v>327.444383</v>
      </c>
      <c s="77" r="BN27">
        <v>2202.54786199999</v>
      </c>
      <c s="77" r="BO27">
        <v>4234.74073899999</v>
      </c>
      <c s="77" r="BP27">
        <v>5675.32354399999</v>
      </c>
      <c s="77" r="BQ27">
        <v>841.884656999999</v>
      </c>
      <c s="77" r="BR27">
        <v>6406.61365399999</v>
      </c>
      <c s="77" r="BS27">
        <v>6533.39029099999</v>
      </c>
      <c s="77" r="BT27">
        <v>10320.708145</v>
      </c>
      <c s="77" r="BU27">
        <v>0.0</v>
      </c>
      <c s="77" r="BV27">
        <v>46.933787</v>
      </c>
      <c s="77" r="BW27">
        <v>231.666159999999</v>
      </c>
      <c s="77" r="BX27">
        <v>683.936791999999</v>
      </c>
      <c s="77" r="BY27">
        <v>1175.68844399999</v>
      </c>
      <c s="77" r="BZ27">
        <v>811.146982999999</v>
      </c>
      <c s="77" r="CA27">
        <v>0.0</v>
      </c>
      <c s="77" r="CB27">
        <v>7371.335979</v>
      </c>
      <c s="77" r="CC27">
        <v>22423.7597339999</v>
      </c>
      <c s="77" r="CD27">
        <v>18.257145</v>
      </c>
      <c s="77" r="CE27">
        <v>965.963071</v>
      </c>
      <c s="77" r="CF27">
        <v>4573.86859399999</v>
      </c>
      <c s="77" r="CG27">
        <v>5845.24948299999</v>
      </c>
      <c s="77" r="CH27">
        <v>5385.946836</v>
      </c>
      <c s="77" r="CI27">
        <v>3193.664376</v>
      </c>
      <c s="77" r="CJ27">
        <v>116.361759</v>
      </c>
      <c s="77" r="CK27">
        <v>2324.448471</v>
      </c>
      <c s="77" r="CL27">
        <v>16185.649266</v>
      </c>
      <c s="77" r="CM27">
        <v>7.69808399999999</v>
      </c>
      <c s="77" r="CN27">
        <v>273.651741</v>
      </c>
      <c s="77" r="CO27">
        <v>965.272222</v>
      </c>
      <c s="77" r="CP27">
        <v>968.270593999999</v>
      </c>
      <c s="77" r="CQ27">
        <v>952.400227999999</v>
      </c>
      <c s="77" r="CR27">
        <v>465.523649999999</v>
      </c>
      <c s="77" r="CS27">
        <v>11334.947205</v>
      </c>
      <c s="77" r="CT27">
        <v>1217.885542</v>
      </c>
    </row>
    <row customHeight="1" r="28" ht="12.75">
      <c t="s" s="76" r="A28">
        <v>1304</v>
      </c>
      <c t="s" s="76" r="B28">
        <v>1305</v>
      </c>
      <c s="77" r="C28">
        <v>6186.0</v>
      </c>
      <c s="77" r="D28">
        <v>4985.0</v>
      </c>
      <c s="77" r="E28">
        <v>4332.0</v>
      </c>
      <c s="77" r="F28">
        <v>2979.0</v>
      </c>
      <c s="77" r="G28">
        <v>2105.0</v>
      </c>
      <c s="77" r="H28">
        <v>723.0</v>
      </c>
      <c s="77" r="I28">
        <v>34.72</v>
      </c>
      <c s="77" r="J28">
        <v>1283.0</v>
      </c>
      <c s="77" r="K28">
        <v>963.0</v>
      </c>
      <c s="77" r="L28">
        <v>1178.0</v>
      </c>
      <c s="77" r="M28">
        <v>1570.0</v>
      </c>
      <c s="77" r="N28">
        <v>918.0</v>
      </c>
      <c s="77" r="O28">
        <v>274.0</v>
      </c>
      <c s="77" r="P28">
        <v>1101.0</v>
      </c>
      <c s="77" r="Q28">
        <v>782.0</v>
      </c>
      <c s="77" r="R28">
        <v>1222.0</v>
      </c>
      <c s="77" r="S28">
        <v>1270.0</v>
      </c>
      <c s="77" r="T28">
        <v>429.0</v>
      </c>
      <c s="77" r="U28">
        <v>181.0</v>
      </c>
      <c s="77" r="V28">
        <v>3109.0</v>
      </c>
      <c s="77" r="W28">
        <v>677.0</v>
      </c>
      <c s="77" r="X28">
        <v>534.0</v>
      </c>
      <c s="77" r="Y28">
        <v>543.0</v>
      </c>
      <c s="77" r="Z28">
        <v>792.0</v>
      </c>
      <c s="77" r="AA28">
        <v>453.0</v>
      </c>
      <c s="77" r="AB28">
        <v>105.0</v>
      </c>
      <c s="77" r="AC28">
        <v>5.0</v>
      </c>
      <c s="77" r="AD28">
        <v>936.0</v>
      </c>
      <c s="77" r="AE28">
        <v>1810.0</v>
      </c>
      <c s="77" r="AF28">
        <v>363.0</v>
      </c>
      <c s="77" r="AG28">
        <v>3077.0</v>
      </c>
      <c s="77" r="AH28">
        <v>606.0</v>
      </c>
      <c s="77" r="AI28">
        <v>429.0</v>
      </c>
      <c s="77" r="AJ28">
        <v>635.0</v>
      </c>
      <c s="77" r="AK28">
        <v>778.0</v>
      </c>
      <c s="77" r="AL28">
        <v>465.0</v>
      </c>
      <c s="77" r="AM28">
        <v>153.0</v>
      </c>
      <c s="77" r="AN28">
        <v>11.0</v>
      </c>
      <c s="77" r="AO28">
        <v>819.0</v>
      </c>
      <c s="77" r="AP28">
        <v>1853.0</v>
      </c>
      <c s="77" r="AQ28">
        <v>405.0</v>
      </c>
      <c s="77" r="AR28">
        <v>4916.0</v>
      </c>
      <c s="77" r="AS28">
        <v>0.0</v>
      </c>
      <c s="77" r="AT28">
        <v>200.0</v>
      </c>
      <c s="77" r="AU28">
        <v>852.0</v>
      </c>
      <c s="77" r="AV28">
        <v>948.0</v>
      </c>
      <c s="77" r="AW28">
        <v>572.0</v>
      </c>
      <c s="77" r="AX28">
        <v>280.0</v>
      </c>
      <c s="77" r="AY28">
        <v>1196.0</v>
      </c>
      <c s="77" r="AZ28">
        <v>868.0</v>
      </c>
      <c s="77" r="BA28">
        <v>3892.0</v>
      </c>
      <c s="77" r="BB28">
        <v>2480.0</v>
      </c>
      <c s="77" r="BC28">
        <v>0.0</v>
      </c>
      <c s="77" r="BD28">
        <v>152.0</v>
      </c>
      <c s="77" r="BE28">
        <v>572.0</v>
      </c>
      <c s="77" r="BF28">
        <v>456.0</v>
      </c>
      <c s="77" r="BG28">
        <v>112.0</v>
      </c>
      <c s="77" r="BH28">
        <v>248.0</v>
      </c>
      <c s="77" r="BI28">
        <v>584.0</v>
      </c>
      <c s="77" r="BJ28">
        <v>356.0</v>
      </c>
      <c s="77" r="BK28">
        <v>2436.0</v>
      </c>
      <c s="77" r="BL28">
        <v>0.0</v>
      </c>
      <c s="77" r="BM28">
        <v>48.0</v>
      </c>
      <c s="77" r="BN28">
        <v>280.0</v>
      </c>
      <c s="77" r="BO28">
        <v>492.0</v>
      </c>
      <c s="77" r="BP28">
        <v>460.0</v>
      </c>
      <c s="77" r="BQ28">
        <v>32.0</v>
      </c>
      <c s="77" r="BR28">
        <v>612.0</v>
      </c>
      <c s="77" r="BS28">
        <v>512.0</v>
      </c>
      <c s="77" r="BT28">
        <v>808.0</v>
      </c>
      <c s="77" r="BU28">
        <v>0.0</v>
      </c>
      <c s="77" r="BV28">
        <v>0.0</v>
      </c>
      <c s="77" r="BW28">
        <v>8.0</v>
      </c>
      <c s="77" r="BX28">
        <v>52.0</v>
      </c>
      <c s="77" r="BY28">
        <v>68.0</v>
      </c>
      <c s="77" r="BZ28">
        <v>100.0</v>
      </c>
      <c s="77" r="CA28">
        <v>0.0</v>
      </c>
      <c s="77" r="CB28">
        <v>580.0</v>
      </c>
      <c s="77" r="CC28">
        <v>2480.0</v>
      </c>
      <c s="77" r="CD28">
        <v>0.0</v>
      </c>
      <c s="77" r="CE28">
        <v>164.0</v>
      </c>
      <c s="77" r="CF28">
        <v>748.0</v>
      </c>
      <c s="77" r="CG28">
        <v>792.0</v>
      </c>
      <c s="77" r="CH28">
        <v>440.0</v>
      </c>
      <c s="77" r="CI28">
        <v>156.0</v>
      </c>
      <c s="77" r="CJ28">
        <v>16.0</v>
      </c>
      <c s="77" r="CK28">
        <v>164.0</v>
      </c>
      <c s="77" r="CL28">
        <v>1628.0</v>
      </c>
      <c s="77" r="CM28">
        <v>0.0</v>
      </c>
      <c s="77" r="CN28">
        <v>36.0</v>
      </c>
      <c s="77" r="CO28">
        <v>96.0</v>
      </c>
      <c s="77" r="CP28">
        <v>104.0</v>
      </c>
      <c s="77" r="CQ28">
        <v>64.0</v>
      </c>
      <c s="77" r="CR28">
        <v>24.0</v>
      </c>
      <c s="77" r="CS28">
        <v>1180.0</v>
      </c>
      <c s="77" r="CT28">
        <v>124.0</v>
      </c>
    </row>
    <row customHeight="1" r="29" ht="12.75">
      <c t="s" s="76" r="A29">
        <v>1306</v>
      </c>
      <c t="s" s="76" r="B29">
        <v>1307</v>
      </c>
      <c s="77" r="C29">
        <v>2034.0</v>
      </c>
      <c s="77" r="D29">
        <v>1863.0</v>
      </c>
      <c s="77" r="E29">
        <v>1808.0</v>
      </c>
      <c s="77" r="F29">
        <v>1340.0</v>
      </c>
      <c s="77" r="G29">
        <v>1078.0</v>
      </c>
      <c s="77" r="H29">
        <v>1165.0</v>
      </c>
      <c s="77" r="I29">
        <v>10.8</v>
      </c>
      <c s="77" r="J29">
        <v>396.491227999999</v>
      </c>
      <c s="77" r="K29">
        <v>438.122807</v>
      </c>
      <c s="77" r="L29">
        <v>456.95614</v>
      </c>
      <c s="77" r="M29">
        <v>456.95614</v>
      </c>
      <c s="77" r="N29">
        <v>215.096490999999</v>
      </c>
      <c s="77" r="O29">
        <v>70.377193</v>
      </c>
      <c s="77" r="P29">
        <v>390.0</v>
      </c>
      <c s="77" r="Q29">
        <v>416.0</v>
      </c>
      <c s="77" r="R29">
        <v>434.0</v>
      </c>
      <c s="77" r="S29">
        <v>399.0</v>
      </c>
      <c s="77" r="T29">
        <v>178.0</v>
      </c>
      <c s="77" r="U29">
        <v>46.0</v>
      </c>
      <c s="77" r="V29">
        <v>1010.061404</v>
      </c>
      <c s="77" r="W29">
        <v>202.210525999999</v>
      </c>
      <c s="77" r="X29">
        <v>225.008771999999</v>
      </c>
      <c s="77" r="Y29">
        <v>230.95614</v>
      </c>
      <c s="77" r="Z29">
        <v>218.070175</v>
      </c>
      <c s="77" r="AA29">
        <v>105.070175</v>
      </c>
      <c s="77" r="AB29">
        <v>28.745614</v>
      </c>
      <c s="77" r="AC29">
        <v>0.0</v>
      </c>
      <c s="77" r="AD29">
        <v>279.526316</v>
      </c>
      <c s="77" r="AE29">
        <v>643.307017999999</v>
      </c>
      <c s="77" r="AF29">
        <v>87.22807</v>
      </c>
      <c s="77" r="AG29">
        <v>1023.938596</v>
      </c>
      <c s="77" r="AH29">
        <v>194.280701999999</v>
      </c>
      <c s="77" r="AI29">
        <v>213.114035</v>
      </c>
      <c s="77" r="AJ29">
        <v>226.0</v>
      </c>
      <c s="77" r="AK29">
        <v>238.885965</v>
      </c>
      <c s="77" r="AL29">
        <v>110.026315999999</v>
      </c>
      <c s="77" r="AM29">
        <v>39.649123</v>
      </c>
      <c s="77" r="AN29">
        <v>1.982456</v>
      </c>
      <c s="77" r="AO29">
        <v>268.622807</v>
      </c>
      <c s="77" r="AP29">
        <v>654.210525999999</v>
      </c>
      <c s="77" r="AQ29">
        <v>101.105262999999</v>
      </c>
      <c s="77" r="AR29">
        <v>1673.192982</v>
      </c>
      <c s="77" r="AS29">
        <v>3.964912</v>
      </c>
      <c s="77" r="AT29">
        <v>67.403509</v>
      </c>
      <c s="77" r="AU29">
        <v>55.508772</v>
      </c>
      <c s="77" r="AV29">
        <v>218.070175</v>
      </c>
      <c s="77" r="AW29">
        <v>352.877192999999</v>
      </c>
      <c s="77" r="AX29">
        <v>340.982456</v>
      </c>
      <c s="77" r="AY29">
        <v>321.157895</v>
      </c>
      <c s="77" r="AZ29">
        <v>313.22807</v>
      </c>
      <c s="77" r="BA29">
        <v>1488.0</v>
      </c>
      <c s="77" r="BB29">
        <v>800.912281</v>
      </c>
      <c s="77" r="BC29">
        <v>3.964912</v>
      </c>
      <c s="77" r="BD29">
        <v>47.5789469999999</v>
      </c>
      <c s="77" r="BE29">
        <v>39.649123</v>
      </c>
      <c s="77" r="BF29">
        <v>114.982456</v>
      </c>
      <c s="77" r="BG29">
        <v>63.4385959999999</v>
      </c>
      <c s="77" r="BH29">
        <v>277.54386</v>
      </c>
      <c s="77" r="BI29">
        <v>170.491228</v>
      </c>
      <c s="77" r="BJ29">
        <v>83.263158</v>
      </c>
      <c s="77" r="BK29">
        <v>872.280702</v>
      </c>
      <c s="77" r="BL29">
        <v>0.0</v>
      </c>
      <c s="77" r="BM29">
        <v>19.8245609999999</v>
      </c>
      <c s="77" r="BN29">
        <v>15.8596489999999</v>
      </c>
      <c s="77" r="BO29">
        <v>103.087719</v>
      </c>
      <c s="77" r="BP29">
        <v>289.438596</v>
      </c>
      <c s="77" r="BQ29">
        <v>63.4385959999999</v>
      </c>
      <c s="77" r="BR29">
        <v>150.666666999999</v>
      </c>
      <c s="77" r="BS29">
        <v>229.964912</v>
      </c>
      <c s="77" r="BT29">
        <v>293.403508999999</v>
      </c>
      <c s="77" r="BU29">
        <v>0.0</v>
      </c>
      <c s="77" r="BV29">
        <v>3.964912</v>
      </c>
      <c s="77" r="BW29">
        <v>7.929825</v>
      </c>
      <c s="77" r="BX29">
        <v>19.8245609999999</v>
      </c>
      <c s="77" r="BY29">
        <v>35.6842109999999</v>
      </c>
      <c s="77" r="BZ29">
        <v>59.4736839999999</v>
      </c>
      <c s="77" r="CA29">
        <v>0.0</v>
      </c>
      <c s="77" r="CB29">
        <v>166.526316</v>
      </c>
      <c s="77" r="CC29">
        <v>892.105263</v>
      </c>
      <c s="77" r="CD29">
        <v>3.964912</v>
      </c>
      <c s="77" r="CE29">
        <v>43.614035</v>
      </c>
      <c s="77" r="CF29">
        <v>39.649123</v>
      </c>
      <c s="77" r="CG29">
        <v>170.491228</v>
      </c>
      <c s="77" r="CH29">
        <v>285.473683999999</v>
      </c>
      <c s="77" r="CI29">
        <v>257.719297999999</v>
      </c>
      <c s="77" r="CJ29">
        <v>3.964912</v>
      </c>
      <c s="77" r="CK29">
        <v>87.22807</v>
      </c>
      <c s="77" r="CL29">
        <v>487.684211</v>
      </c>
      <c s="77" r="CM29">
        <v>0.0</v>
      </c>
      <c s="77" r="CN29">
        <v>19.8245609999999</v>
      </c>
      <c s="77" r="CO29">
        <v>7.929825</v>
      </c>
      <c s="77" r="CP29">
        <v>27.754386</v>
      </c>
      <c s="77" r="CQ29">
        <v>31.7192979999999</v>
      </c>
      <c s="77" r="CR29">
        <v>23.7894739999999</v>
      </c>
      <c s="77" r="CS29">
        <v>317.192981999999</v>
      </c>
      <c s="77" r="CT29">
        <v>59.4736839999999</v>
      </c>
    </row>
    <row customHeight="1" r="30" ht="12.75">
      <c t="s" s="76" r="A30">
        <v>1308</v>
      </c>
      <c t="s" s="76" r="B30">
        <v>1309</v>
      </c>
      <c s="77" r="C30">
        <v>27719.0</v>
      </c>
      <c s="77" r="D30">
        <v>25590.0</v>
      </c>
      <c s="77" r="E30">
        <v>22064.0</v>
      </c>
      <c s="77" r="F30">
        <v>18665.0</v>
      </c>
      <c s="77" r="G30">
        <v>16265.0</v>
      </c>
      <c s="77" r="H30">
        <v>8955.0</v>
      </c>
      <c s="77" r="I30">
        <v>85.28</v>
      </c>
      <c s="77" r="J30">
        <v>5158.211292</v>
      </c>
      <c s="77" r="K30">
        <v>4411.524494</v>
      </c>
      <c s="77" r="L30">
        <v>5467.21116199999</v>
      </c>
      <c s="77" r="M30">
        <v>6460.53935999999</v>
      </c>
      <c s="77" r="N30">
        <v>4366.994845</v>
      </c>
      <c s="77" r="O30">
        <v>1854.51884799999</v>
      </c>
      <c s="77" r="P30">
        <v>5439.0</v>
      </c>
      <c s="77" r="Q30">
        <v>4403.0</v>
      </c>
      <c s="77" r="R30">
        <v>6289.0</v>
      </c>
      <c s="77" r="S30">
        <v>5443.0</v>
      </c>
      <c s="77" r="T30">
        <v>2913.0</v>
      </c>
      <c s="77" r="U30">
        <v>1103.0</v>
      </c>
      <c s="77" r="V30">
        <v>13565.534215</v>
      </c>
      <c s="77" r="W30">
        <v>2672.11555</v>
      </c>
      <c s="77" r="X30">
        <v>2342.338201</v>
      </c>
      <c s="77" r="Y30">
        <v>2627.84853</v>
      </c>
      <c s="77" r="Z30">
        <v>3141.39222599999</v>
      </c>
      <c s="77" r="AA30">
        <v>2026.257151</v>
      </c>
      <c s="77" r="AB30">
        <v>720.230556999999</v>
      </c>
      <c s="77" r="AC30">
        <v>35.3519989999999</v>
      </c>
      <c s="77" r="AD30">
        <v>3754.84333699999</v>
      </c>
      <c s="77" r="AE30">
        <v>7842.34121899999</v>
      </c>
      <c s="77" r="AF30">
        <v>1968.349659</v>
      </c>
      <c s="77" r="AG30">
        <v>14153.465785</v>
      </c>
      <c s="77" r="AH30">
        <v>2486.095741</v>
      </c>
      <c s="77" r="AI30">
        <v>2069.186293</v>
      </c>
      <c s="77" r="AJ30">
        <v>2839.362631</v>
      </c>
      <c s="77" r="AK30">
        <v>3319.14713399999</v>
      </c>
      <c s="77" r="AL30">
        <v>2340.73769399999</v>
      </c>
      <c s="77" r="AM30">
        <v>996.696554999999</v>
      </c>
      <c s="77" r="AN30">
        <v>102.239735999999</v>
      </c>
      <c s="77" r="AO30">
        <v>3412.624049</v>
      </c>
      <c s="77" r="AP30">
        <v>8298.837277</v>
      </c>
      <c s="77" r="AQ30">
        <v>2442.004459</v>
      </c>
      <c s="77" r="AR30">
        <v>22569.044445</v>
      </c>
      <c s="77" r="AS30">
        <v>23.693448</v>
      </c>
      <c s="77" r="AT30">
        <v>689.742527</v>
      </c>
      <c s="77" r="AU30">
        <v>2392.24552099999</v>
      </c>
      <c s="77" r="AV30">
        <v>4130.58285799999</v>
      </c>
      <c s="77" r="AW30">
        <v>4019.08947399999</v>
      </c>
      <c s="77" r="AX30">
        <v>1939.72500799999</v>
      </c>
      <c s="77" r="AY30">
        <v>5796.40937399999</v>
      </c>
      <c s="77" r="AZ30">
        <v>3577.556234</v>
      </c>
      <c s="77" r="BA30">
        <v>20264.0</v>
      </c>
      <c s="77" r="BB30">
        <v>10903.29069</v>
      </c>
      <c s="77" r="BC30">
        <v>14.063864</v>
      </c>
      <c s="77" r="BD30">
        <v>524.104796999999</v>
      </c>
      <c s="77" r="BE30">
        <v>1590.475916</v>
      </c>
      <c s="77" r="BF30">
        <v>1971.250033</v>
      </c>
      <c s="77" r="BG30">
        <v>930.269571</v>
      </c>
      <c s="77" r="BH30">
        <v>1652.963569</v>
      </c>
      <c s="77" r="BI30">
        <v>2846.37241099999</v>
      </c>
      <c s="77" r="BJ30">
        <v>1373.790528</v>
      </c>
      <c s="77" r="BK30">
        <v>11665.7537539999</v>
      </c>
      <c s="77" r="BL30">
        <v>9.629583</v>
      </c>
      <c s="77" r="BM30">
        <v>165.637729</v>
      </c>
      <c s="77" r="BN30">
        <v>801.769604999999</v>
      </c>
      <c s="77" r="BO30">
        <v>2159.332824</v>
      </c>
      <c s="77" r="BP30">
        <v>3088.819903</v>
      </c>
      <c s="77" r="BQ30">
        <v>286.761439999999</v>
      </c>
      <c s="77" r="BR30">
        <v>2950.036963</v>
      </c>
      <c s="77" r="BS30">
        <v>2203.765707</v>
      </c>
      <c s="77" r="BT30">
        <v>3306.87102</v>
      </c>
      <c s="77" r="BU30">
        <v>0.0</v>
      </c>
      <c s="77" r="BV30">
        <v>7.245885</v>
      </c>
      <c s="77" r="BW30">
        <v>26.172093</v>
      </c>
      <c s="77" r="BX30">
        <v>215.618675999999</v>
      </c>
      <c s="77" r="BY30">
        <v>506.023130999999</v>
      </c>
      <c s="77" r="BZ30">
        <v>402.282764999999</v>
      </c>
      <c s="77" r="CA30">
        <v>0.0</v>
      </c>
      <c s="77" r="CB30">
        <v>2149.52847</v>
      </c>
      <c s="77" r="CC30">
        <v>11070.282651</v>
      </c>
      <c s="77" r="CD30">
        <v>23.693448</v>
      </c>
      <c s="77" r="CE30">
        <v>569.48909</v>
      </c>
      <c s="77" r="CF30">
        <v>2023.45842399999</v>
      </c>
      <c s="77" r="CG30">
        <v>3400.791298</v>
      </c>
      <c s="77" r="CH30">
        <v>2982.79414499999</v>
      </c>
      <c s="77" r="CI30">
        <v>1357.729386</v>
      </c>
      <c s="77" r="CJ30">
        <v>43.328747</v>
      </c>
      <c s="77" r="CK30">
        <v>668.998113999999</v>
      </c>
      <c s="77" r="CL30">
        <v>8191.890774</v>
      </c>
      <c s="77" r="CM30">
        <v>0.0</v>
      </c>
      <c s="77" r="CN30">
        <v>113.007552</v>
      </c>
      <c s="77" r="CO30">
        <v>342.615005</v>
      </c>
      <c s="77" r="CP30">
        <v>514.172883999999</v>
      </c>
      <c s="77" r="CQ30">
        <v>530.272199</v>
      </c>
      <c s="77" r="CR30">
        <v>179.712857</v>
      </c>
      <c s="77" r="CS30">
        <v>5753.080627</v>
      </c>
      <c s="77" r="CT30">
        <v>759.029649999999</v>
      </c>
    </row>
    <row customHeight="1" r="31" ht="12.75">
      <c t="s" s="76" r="A31">
        <v>1310</v>
      </c>
      <c t="s" s="76" r="B31">
        <v>1311</v>
      </c>
      <c s="77" r="C31">
        <v>1050.0</v>
      </c>
      <c s="77" r="D31">
        <v>1056.0</v>
      </c>
      <c s="77" r="E31">
        <v>963.0</v>
      </c>
      <c s="77" r="F31">
        <v>758.0</v>
      </c>
      <c s="77" r="G31">
        <v>635.0</v>
      </c>
      <c s="77" r="H31">
        <v>670.0</v>
      </c>
      <c s="77" r="I31">
        <v>13.88</v>
      </c>
      <c s="77" r="J31">
        <v>211.975159999999</v>
      </c>
      <c s="77" r="K31">
        <v>183.303512</v>
      </c>
      <c s="77" r="L31">
        <v>222.323367999999</v>
      </c>
      <c s="77" r="M31">
        <v>243.870614999999</v>
      </c>
      <c s="77" r="N31">
        <v>132.208924999999</v>
      </c>
      <c s="77" r="O31">
        <v>56.3184189999999</v>
      </c>
      <c s="77" r="P31">
        <v>258.0</v>
      </c>
      <c s="77" r="Q31">
        <v>209.0</v>
      </c>
      <c s="77" r="R31">
        <v>273.0</v>
      </c>
      <c s="77" r="S31">
        <v>187.0</v>
      </c>
      <c s="77" r="T31">
        <v>93.0</v>
      </c>
      <c s="77" r="U31">
        <v>36.0</v>
      </c>
      <c s="77" r="V31">
        <v>511.139319</v>
      </c>
      <c s="77" r="W31">
        <v>91.064727</v>
      </c>
      <c s="77" r="X31">
        <v>102.412948</v>
      </c>
      <c s="77" r="Y31">
        <v>107.587052</v>
      </c>
      <c s="77" r="Z31">
        <v>123.985058</v>
      </c>
      <c s="77" r="AA31">
        <v>64.5671499999999</v>
      </c>
      <c s="77" r="AB31">
        <v>21.522383</v>
      </c>
      <c s="77" r="AC31">
        <v>0.0</v>
      </c>
      <c s="77" r="AD31">
        <v>135.109505</v>
      </c>
      <c s="77" r="AE31">
        <v>330.935295999999</v>
      </c>
      <c s="77" r="AF31">
        <v>45.094517</v>
      </c>
      <c s="77" r="AG31">
        <v>538.860681</v>
      </c>
      <c s="77" r="AH31">
        <v>120.910432</v>
      </c>
      <c s="77" r="AI31">
        <v>80.8905649999999</v>
      </c>
      <c s="77" r="AJ31">
        <v>114.736316</v>
      </c>
      <c s="77" r="AK31">
        <v>119.885557</v>
      </c>
      <c s="77" r="AL31">
        <v>67.6417759999999</v>
      </c>
      <c s="77" r="AM31">
        <v>30.696534</v>
      </c>
      <c s="77" r="AN31">
        <v>4.099502</v>
      </c>
      <c s="77" r="AO31">
        <v>148.557204</v>
      </c>
      <c s="77" r="AP31">
        <v>319.636802999999</v>
      </c>
      <c s="77" r="AQ31">
        <v>70.666674</v>
      </c>
      <c s="77" r="AR31">
        <v>827.99986</v>
      </c>
      <c s="77" r="AS31">
        <v>8.19900299999999</v>
      </c>
      <c s="77" r="AT31">
        <v>16.3980059999999</v>
      </c>
      <c s="77" r="AU31">
        <v>36.8955139999999</v>
      </c>
      <c s="77" r="AV31">
        <v>131.18405</v>
      </c>
      <c s="77" r="AW31">
        <v>163.880607</v>
      </c>
      <c s="77" r="AX31">
        <v>192.676572999999</v>
      </c>
      <c s="77" r="AY31">
        <v>176.278567</v>
      </c>
      <c s="77" r="AZ31">
        <v>102.487539</v>
      </c>
      <c s="77" r="BA31">
        <v>808.0</v>
      </c>
      <c s="77" r="BB31">
        <v>422.149205999999</v>
      </c>
      <c s="77" r="BC31">
        <v>0.0</v>
      </c>
      <c s="77" r="BD31">
        <v>12.298505</v>
      </c>
      <c s="77" r="BE31">
        <v>32.7960119999999</v>
      </c>
      <c s="77" r="BF31">
        <v>69.6915259999999</v>
      </c>
      <c s="77" r="BG31">
        <v>20.398053</v>
      </c>
      <c s="77" r="BH31">
        <v>155.781059</v>
      </c>
      <c s="77" r="BI31">
        <v>90.189034</v>
      </c>
      <c s="77" r="BJ31">
        <v>40.995016</v>
      </c>
      <c s="77" r="BK31">
        <v>405.850654</v>
      </c>
      <c s="77" r="BL31">
        <v>8.19900299999999</v>
      </c>
      <c s="77" r="BM31">
        <v>4.099502</v>
      </c>
      <c s="77" r="BN31">
        <v>4.099502</v>
      </c>
      <c s="77" r="BO31">
        <v>61.4925229999999</v>
      </c>
      <c s="77" r="BP31">
        <v>143.482554999999</v>
      </c>
      <c s="77" r="BQ31">
        <v>36.8955139999999</v>
      </c>
      <c s="77" r="BR31">
        <v>86.089533</v>
      </c>
      <c s="77" r="BS31">
        <v>61.4925229999999</v>
      </c>
      <c s="77" r="BT31">
        <v>114.786044</v>
      </c>
      <c s="77" r="BU31">
        <v>0.0</v>
      </c>
      <c s="77" r="BV31">
        <v>0.0</v>
      </c>
      <c s="77" r="BW31">
        <v>0.0</v>
      </c>
      <c s="77" r="BX31">
        <v>8.19900299999999</v>
      </c>
      <c s="77" r="BY31">
        <v>20.497508</v>
      </c>
      <c s="77" r="BZ31">
        <v>45.094517</v>
      </c>
      <c s="77" r="CA31">
        <v>0.0</v>
      </c>
      <c s="77" r="CB31">
        <v>40.995016</v>
      </c>
      <c s="77" r="CC31">
        <v>430.348209</v>
      </c>
      <c s="77" r="CD31">
        <v>4.099502</v>
      </c>
      <c s="77" r="CE31">
        <v>12.298505</v>
      </c>
      <c s="77" r="CF31">
        <v>36.8955139999999</v>
      </c>
      <c s="77" r="CG31">
        <v>94.2885359999999</v>
      </c>
      <c s="77" r="CH31">
        <v>118.78609</v>
      </c>
      <c s="77" r="CI31">
        <v>122.985046999999</v>
      </c>
      <c s="77" r="CJ31">
        <v>0.0</v>
      </c>
      <c s="77" r="CK31">
        <v>40.995016</v>
      </c>
      <c s="77" r="CL31">
        <v>282.865608</v>
      </c>
      <c s="77" r="CM31">
        <v>4.099502</v>
      </c>
      <c s="77" r="CN31">
        <v>4.099502</v>
      </c>
      <c s="77" r="CO31">
        <v>0.0</v>
      </c>
      <c s="77" r="CP31">
        <v>28.696511</v>
      </c>
      <c s="77" r="CQ31">
        <v>24.597009</v>
      </c>
      <c s="77" r="CR31">
        <v>24.597009</v>
      </c>
      <c s="77" r="CS31">
        <v>176.278567</v>
      </c>
      <c s="77" r="CT31">
        <v>20.497508</v>
      </c>
    </row>
    <row customHeight="1" r="32" ht="12.75">
      <c t="s" s="76" r="A32">
        <v>1312</v>
      </c>
      <c t="s" s="76" r="B32">
        <v>1313</v>
      </c>
      <c s="77" r="C32">
        <v>9099.0</v>
      </c>
      <c s="77" r="D32">
        <v>7884.0</v>
      </c>
      <c s="77" r="E32">
        <v>6815.0</v>
      </c>
      <c s="77" r="F32">
        <v>5124.0</v>
      </c>
      <c s="77" r="G32">
        <v>4038.0</v>
      </c>
      <c s="77" r="H32">
        <v>2778.0</v>
      </c>
      <c s="77" r="I32">
        <v>15.16</v>
      </c>
      <c s="77" r="J32">
        <v>1799.26177299999</v>
      </c>
      <c s="77" r="K32">
        <v>1340.63870999999</v>
      </c>
      <c s="77" r="L32">
        <v>1973.832102</v>
      </c>
      <c s="77" r="M32">
        <v>2073.832639</v>
      </c>
      <c s="77" r="N32">
        <v>1352.165625</v>
      </c>
      <c s="77" r="O32">
        <v>559.269150999999</v>
      </c>
      <c s="77" r="P32">
        <v>1652.0</v>
      </c>
      <c s="77" r="Q32">
        <v>1380.0</v>
      </c>
      <c s="77" r="R32">
        <v>1867.0</v>
      </c>
      <c s="77" r="S32">
        <v>1739.0</v>
      </c>
      <c s="77" r="T32">
        <v>909.0</v>
      </c>
      <c s="77" r="U32">
        <v>337.0</v>
      </c>
      <c s="77" r="V32">
        <v>4462.605687</v>
      </c>
      <c s="77" r="W32">
        <v>955.209962</v>
      </c>
      <c s="77" r="X32">
        <v>650.961194999999</v>
      </c>
      <c s="77" r="Y32">
        <v>954.294358999999</v>
      </c>
      <c s="77" r="Z32">
        <v>1015.68297399999</v>
      </c>
      <c s="77" r="AA32">
        <v>660.126569</v>
      </c>
      <c s="77" r="AB32">
        <v>220.097589</v>
      </c>
      <c s="77" r="AC32">
        <v>6.23303799999999</v>
      </c>
      <c s="77" r="AD32">
        <v>1236.491052</v>
      </c>
      <c s="77" r="AE32">
        <v>2597.432636</v>
      </c>
      <c s="77" r="AF32">
        <v>628.681998</v>
      </c>
      <c s="77" r="AG32">
        <v>4636.39431299999</v>
      </c>
      <c s="77" r="AH32">
        <v>844.051811</v>
      </c>
      <c s="77" r="AI32">
        <v>689.677514999999</v>
      </c>
      <c s="77" r="AJ32">
        <v>1019.537743</v>
      </c>
      <c s="77" r="AK32">
        <v>1058.14966499999</v>
      </c>
      <c s="77" r="AL32">
        <v>692.039055999999</v>
      </c>
      <c s="77" r="AM32">
        <v>296.883059</v>
      </c>
      <c s="77" r="AN32">
        <v>36.055464</v>
      </c>
      <c s="77" r="AO32">
        <v>1157.851062</v>
      </c>
      <c s="77" r="AP32">
        <v>2738.904821</v>
      </c>
      <c s="77" r="AQ32">
        <v>739.638429999999</v>
      </c>
      <c s="77" r="AR32">
        <v>7339.101525</v>
      </c>
      <c s="77" r="AS32">
        <v>12.210963</v>
      </c>
      <c s="77" r="AT32">
        <v>195.491632</v>
      </c>
      <c s="77" r="AU32">
        <v>980.631184999999</v>
      </c>
      <c s="77" r="AV32">
        <v>1324.226488</v>
      </c>
      <c s="77" r="AW32">
        <v>1234.67199499999</v>
      </c>
      <c s="77" r="AX32">
        <v>631.291465</v>
      </c>
      <c s="77" r="AY32">
        <v>1888.469835</v>
      </c>
      <c s="77" r="AZ32">
        <v>1072.107962</v>
      </c>
      <c s="77" r="BA32">
        <v>6188.0</v>
      </c>
      <c s="77" r="BB32">
        <v>3581.74974999999</v>
      </c>
      <c s="77" r="BC32">
        <v>12.210963</v>
      </c>
      <c s="77" r="BD32">
        <v>150.617515999999</v>
      </c>
      <c s="77" r="BE32">
        <v>624.680682</v>
      </c>
      <c s="77" r="BF32">
        <v>682.651936999999</v>
      </c>
      <c s="77" r="BG32">
        <v>198.752658999999</v>
      </c>
      <c s="77" r="BH32">
        <v>545.693595999999</v>
      </c>
      <c s="77" r="BI32">
        <v>978.510877</v>
      </c>
      <c s="77" r="BJ32">
        <v>388.63152</v>
      </c>
      <c s="77" r="BK32">
        <v>3757.351775</v>
      </c>
      <c s="77" r="BL32">
        <v>0.0</v>
      </c>
      <c s="77" r="BM32">
        <v>44.874116</v>
      </c>
      <c s="77" r="BN32">
        <v>355.950504</v>
      </c>
      <c s="77" r="BO32">
        <v>641.574551</v>
      </c>
      <c s="77" r="BP32">
        <v>1035.91933599999</v>
      </c>
      <c s="77" r="BQ32">
        <v>85.597869</v>
      </c>
      <c s="77" r="BR32">
        <v>909.958958</v>
      </c>
      <c s="77" r="BS32">
        <v>683.476442</v>
      </c>
      <c s="77" r="BT32">
        <v>1026.381603</v>
      </c>
      <c s="77" r="BU32">
        <v>3.96477099999999</v>
      </c>
      <c s="77" r="BV32">
        <v>0.0</v>
      </c>
      <c s="77" r="BW32">
        <v>12.118141</v>
      </c>
      <c s="77" r="BX32">
        <v>61.247484</v>
      </c>
      <c s="77" r="BY32">
        <v>162.287826999999</v>
      </c>
      <c s="77" r="BZ32">
        <v>121.407732</v>
      </c>
      <c s="77" r="CA32">
        <v>0.0</v>
      </c>
      <c s="77" r="CB32">
        <v>665.355647999999</v>
      </c>
      <c s="77" r="CC32">
        <v>3701.67822399999</v>
      </c>
      <c s="77" r="CD32">
        <v>4.09083299999999</v>
      </c>
      <c s="77" r="CE32">
        <v>166.596696</v>
      </c>
      <c s="77" r="CF32">
        <v>836.180760999999</v>
      </c>
      <c s="77" r="CG32">
        <v>1110.18749899999</v>
      </c>
      <c s="77" r="CH32">
        <v>927.32465</v>
      </c>
      <c s="77" r="CI32">
        <v>424.020823</v>
      </c>
      <c s="77" r="CJ32">
        <v>16.493385</v>
      </c>
      <c s="77" r="CK32">
        <v>216.783577</v>
      </c>
      <c s="77" r="CL32">
        <v>2611.041698</v>
      </c>
      <c s="77" r="CM32">
        <v>4.15535899999999</v>
      </c>
      <c s="77" r="CN32">
        <v>28.894936</v>
      </c>
      <c s="77" r="CO32">
        <v>132.332282999999</v>
      </c>
      <c s="77" r="CP32">
        <v>152.791505</v>
      </c>
      <c s="77" r="CQ32">
        <v>145.059518</v>
      </c>
      <c s="77" r="CR32">
        <v>85.8629099999999</v>
      </c>
      <c s="77" r="CS32">
        <v>1871.97645</v>
      </c>
      <c s="77" r="CT32">
        <v>189.968738</v>
      </c>
    </row>
    <row customHeight="1" r="33" ht="12.75">
      <c t="s" s="76" r="A33">
        <v>1314</v>
      </c>
      <c t="s" s="76" r="B33">
        <v>1315</v>
      </c>
      <c s="77" r="C33">
        <v>40600.0</v>
      </c>
      <c s="77" r="D33">
        <v>37228.0</v>
      </c>
      <c s="77" r="E33">
        <v>34485.0</v>
      </c>
      <c s="77" r="F33">
        <v>34692.0</v>
      </c>
      <c s="77" r="G33">
        <v>34127.0</v>
      </c>
      <c s="77" r="H33">
        <v>29161.0</v>
      </c>
      <c s="77" r="I33">
        <v>8.35</v>
      </c>
      <c s="77" r="J33">
        <v>5227.421454</v>
      </c>
      <c s="77" r="K33">
        <v>15025.0532</v>
      </c>
      <c s="77" r="L33">
        <v>7062.75137799999</v>
      </c>
      <c s="77" r="M33">
        <v>6187.775015</v>
      </c>
      <c s="77" r="N33">
        <v>4015.914115</v>
      </c>
      <c s="77" r="O33">
        <v>3081.084839</v>
      </c>
      <c s="77" r="P33">
        <v>5085.0</v>
      </c>
      <c s="77" r="Q33">
        <v>13124.0</v>
      </c>
      <c s="77" r="R33">
        <v>6779.0</v>
      </c>
      <c s="77" r="S33">
        <v>5611.0</v>
      </c>
      <c s="77" r="T33">
        <v>3780.0</v>
      </c>
      <c s="77" r="U33">
        <v>2849.0</v>
      </c>
      <c s="77" r="V33">
        <v>19214.9249679999</v>
      </c>
      <c s="77" r="W33">
        <v>2701.346523</v>
      </c>
      <c s="77" r="X33">
        <v>7464.764741</v>
      </c>
      <c s="77" r="Y33">
        <v>3451.278924</v>
      </c>
      <c s="77" r="Z33">
        <v>2833.21936599999</v>
      </c>
      <c s="77" r="AA33">
        <v>1794.48130999999</v>
      </c>
      <c s="77" r="AB33">
        <v>865.148001</v>
      </c>
      <c s="77" r="AC33">
        <v>104.686103</v>
      </c>
      <c s="77" r="AD33">
        <v>4500.88814</v>
      </c>
      <c s="77" r="AE33">
        <v>12724.6586119999</v>
      </c>
      <c s="77" r="AF33">
        <v>1989.378216</v>
      </c>
      <c s="77" r="AG33">
        <v>21385.075032</v>
      </c>
      <c s="77" r="AH33">
        <v>2526.074931</v>
      </c>
      <c s="77" r="AI33">
        <v>7560.288458</v>
      </c>
      <c s="77" r="AJ33">
        <v>3611.472454</v>
      </c>
      <c s="77" r="AK33">
        <v>3354.55564999999</v>
      </c>
      <c s="77" r="AL33">
        <v>2221.43280499999</v>
      </c>
      <c s="77" r="AM33">
        <v>1850.632417</v>
      </c>
      <c s="77" r="AN33">
        <v>260.618317999999</v>
      </c>
      <c s="77" r="AO33">
        <v>4361.389581</v>
      </c>
      <c s="77" r="AP33">
        <v>13755.8277579999</v>
      </c>
      <c s="77" r="AQ33">
        <v>3267.85769299999</v>
      </c>
      <c s="77" r="AR33">
        <v>35362.5547819999</v>
      </c>
      <c s="77" r="AS33">
        <v>27.8786999999999</v>
      </c>
      <c s="77" r="AT33">
        <v>730.86535</v>
      </c>
      <c s="77" r="AU33">
        <v>4676.06213</v>
      </c>
      <c s="77" r="AV33">
        <v>5453.974882</v>
      </c>
      <c s="77" r="AW33">
        <v>5252.48609099999</v>
      </c>
      <c s="77" r="AX33">
        <v>2524.107011</v>
      </c>
      <c s="77" r="AY33">
        <v>6375.615617</v>
      </c>
      <c s="77" r="AZ33">
        <v>10321.565</v>
      </c>
      <c s="77" r="BA33">
        <v>32046.0</v>
      </c>
      <c s="77" r="BB33">
        <v>16486.554809</v>
      </c>
      <c s="77" r="BC33">
        <v>19.1434749999999</v>
      </c>
      <c s="77" r="BD33">
        <v>557.94298</v>
      </c>
      <c s="77" r="BE33">
        <v>2672.22251999999</v>
      </c>
      <c s="77" r="BF33">
        <v>2440.540426</v>
      </c>
      <c s="77" r="BG33">
        <v>1437.04560799999</v>
      </c>
      <c s="77" r="BH33">
        <v>2134.231063</v>
      </c>
      <c s="77" r="BI33">
        <v>2560.01008899999</v>
      </c>
      <c s="77" r="BJ33">
        <v>4665.418647</v>
      </c>
      <c s="77" r="BK33">
        <v>18875.999973</v>
      </c>
      <c s="77" r="BL33">
        <v>8.73522499999999</v>
      </c>
      <c s="77" r="BM33">
        <v>172.922371</v>
      </c>
      <c s="77" r="BN33">
        <v>2003.83961</v>
      </c>
      <c s="77" r="BO33">
        <v>3013.43445699999</v>
      </c>
      <c s="77" r="BP33">
        <v>3815.44048299999</v>
      </c>
      <c s="77" r="BQ33">
        <v>389.875947999999</v>
      </c>
      <c s="77" r="BR33">
        <v>3815.605528</v>
      </c>
      <c s="77" r="BS33">
        <v>5656.146353</v>
      </c>
      <c s="77" r="BT33">
        <v>11059.961572</v>
      </c>
      <c s="77" r="BU33">
        <v>0.0</v>
      </c>
      <c s="77" r="BV33">
        <v>12.786711</v>
      </c>
      <c s="77" r="BW33">
        <v>323.162641</v>
      </c>
      <c s="77" r="BX33">
        <v>828.895468</v>
      </c>
      <c s="77" r="BY33">
        <v>1256.253747</v>
      </c>
      <c s="77" r="BZ33">
        <v>634.601914999999</v>
      </c>
      <c s="77" r="CA33">
        <v>0.0</v>
      </c>
      <c s="77" r="CB33">
        <v>8004.261091</v>
      </c>
      <c s="77" r="CC33">
        <v>15226.1681229999</v>
      </c>
      <c s="77" r="CD33">
        <v>18.9418849999999</v>
      </c>
      <c s="77" r="CE33">
        <v>556.399594999999</v>
      </c>
      <c s="77" r="CF33">
        <v>3669.342281</v>
      </c>
      <c s="77" r="CG33">
        <v>4085.26812599999</v>
      </c>
      <c s="77" r="CH33">
        <v>3526.28618499999</v>
      </c>
      <c s="77" r="CI33">
        <v>1675.415847</v>
      </c>
      <c s="77" r="CJ33">
        <v>40.073397</v>
      </c>
      <c s="77" r="CK33">
        <v>1654.44080699999</v>
      </c>
      <c s="77" r="CL33">
        <v>9076.42508699999</v>
      </c>
      <c s="77" r="CM33">
        <v>8.93681499999999</v>
      </c>
      <c s="77" r="CN33">
        <v>161.679045</v>
      </c>
      <c s="77" r="CO33">
        <v>683.557207999999</v>
      </c>
      <c s="77" r="CP33">
        <v>539.811288999999</v>
      </c>
      <c s="77" r="CQ33">
        <v>469.94616</v>
      </c>
      <c s="77" r="CR33">
        <v>214.089248</v>
      </c>
      <c s="77" r="CS33">
        <v>6335.54222</v>
      </c>
      <c s="77" r="CT33">
        <v>662.863102</v>
      </c>
    </row>
    <row customHeight="1" r="34" ht="12.75">
      <c t="s" s="76" r="A34">
        <v>1316</v>
      </c>
      <c t="s" s="76" r="B34">
        <v>1317</v>
      </c>
      <c s="77" r="C34">
        <v>28420.0</v>
      </c>
      <c s="77" r="D34">
        <v>27489.0</v>
      </c>
      <c s="77" r="E34">
        <v>25609.0</v>
      </c>
      <c s="77" r="F34">
        <v>21073.0</v>
      </c>
      <c s="77" r="G34">
        <v>22975.0</v>
      </c>
      <c s="77" r="H34">
        <v>21263.0</v>
      </c>
      <c s="77" r="I34">
        <v>21.26</v>
      </c>
      <c s="77" r="J34">
        <v>4940.96378699999</v>
      </c>
      <c s="77" r="K34">
        <v>5060.53811599999</v>
      </c>
      <c s="77" r="L34">
        <v>5889.524179</v>
      </c>
      <c s="77" r="M34">
        <v>6178.751804</v>
      </c>
      <c s="77" r="N34">
        <v>3553.778169</v>
      </c>
      <c s="77" r="O34">
        <v>2796.443945</v>
      </c>
      <c s="77" r="P34">
        <v>5265.0</v>
      </c>
      <c s="77" r="Q34">
        <v>5284.0</v>
      </c>
      <c s="77" r="R34">
        <v>6367.0</v>
      </c>
      <c s="77" r="S34">
        <v>4963.0</v>
      </c>
      <c s="77" r="T34">
        <v>3856.0</v>
      </c>
      <c s="77" r="U34">
        <v>1754.0</v>
      </c>
      <c s="77" r="V34">
        <v>13445.102258</v>
      </c>
      <c s="77" r="W34">
        <v>2459.98566699999</v>
      </c>
      <c s="77" r="X34">
        <v>2573.705074</v>
      </c>
      <c s="77" r="Y34">
        <v>2826.26903899999</v>
      </c>
      <c s="77" r="Z34">
        <v>2894.210468</v>
      </c>
      <c s="77" r="AA34">
        <v>1602.95485899999</v>
      </c>
      <c s="77" r="AB34">
        <v>1045.519765</v>
      </c>
      <c s="77" r="AC34">
        <v>42.457386</v>
      </c>
      <c s="77" r="AD34">
        <v>3241.80161499999</v>
      </c>
      <c s="77" r="AE34">
        <v>8259.78079699999</v>
      </c>
      <c s="77" r="AF34">
        <v>1943.519847</v>
      </c>
      <c s="77" r="AG34">
        <v>14974.8977419999</v>
      </c>
      <c s="77" r="AH34">
        <v>2480.97812</v>
      </c>
      <c s="77" r="AI34">
        <v>2486.833042</v>
      </c>
      <c s="77" r="AJ34">
        <v>3063.25514</v>
      </c>
      <c s="77" r="AK34">
        <v>3284.541337</v>
      </c>
      <c s="77" r="AL34">
        <v>1950.82331</v>
      </c>
      <c s="77" r="AM34">
        <v>1552.902053</v>
      </c>
      <c s="77" r="AN34">
        <v>155.56474</v>
      </c>
      <c s="77" r="AO34">
        <v>3317.469607</v>
      </c>
      <c s="77" r="AP34">
        <v>8767.59440299999</v>
      </c>
      <c s="77" r="AQ34">
        <v>2889.833732</v>
      </c>
      <c s="77" r="AR34">
        <v>23467.036271</v>
      </c>
      <c s="77" r="AS34">
        <v>23.8716</v>
      </c>
      <c s="77" r="AT34">
        <v>740.350871999999</v>
      </c>
      <c s="77" r="AU34">
        <v>1997.293046</v>
      </c>
      <c s="77" r="AV34">
        <v>4019.711605</v>
      </c>
      <c s="77" r="AW34">
        <v>4437.35044099999</v>
      </c>
      <c s="77" r="AX34">
        <v>2834.60950999999</v>
      </c>
      <c s="77" r="AY34">
        <v>6037.176862</v>
      </c>
      <c s="77" r="AZ34">
        <v>3376.672335</v>
      </c>
      <c s="77" r="BA34">
        <v>22264.0</v>
      </c>
      <c s="77" r="BB34">
        <v>10975.11664</v>
      </c>
      <c s="77" r="BC34">
        <v>19.8525829999999</v>
      </c>
      <c s="77" r="BD34">
        <v>571.329077999999</v>
      </c>
      <c s="77" r="BE34">
        <v>1209.683636</v>
      </c>
      <c s="77" r="BF34">
        <v>1923.603321</v>
      </c>
      <c s="77" r="BG34">
        <v>1011.463673</v>
      </c>
      <c s="77" r="BH34">
        <v>2361.04146799999</v>
      </c>
      <c s="77" r="BI34">
        <v>2675.590974</v>
      </c>
      <c s="77" r="BJ34">
        <v>1202.55190599999</v>
      </c>
      <c s="77" r="BK34">
        <v>12491.9196319999</v>
      </c>
      <c s="77" r="BL34">
        <v>4.01901699999999</v>
      </c>
      <c s="77" r="BM34">
        <v>169.021794</v>
      </c>
      <c s="77" r="BN34">
        <v>787.60941</v>
      </c>
      <c s="77" r="BO34">
        <v>2096.10828399999</v>
      </c>
      <c s="77" r="BP34">
        <v>3425.88676799999</v>
      </c>
      <c s="77" r="BQ34">
        <v>473.568041999999</v>
      </c>
      <c s="77" r="BR34">
        <v>3361.585888</v>
      </c>
      <c s="77" r="BS34">
        <v>2174.120429</v>
      </c>
      <c s="77" r="BT34">
        <v>3319.17122999999</v>
      </c>
      <c s="77" r="BU34">
        <v>0.0</v>
      </c>
      <c s="77" r="BV34">
        <v>14.849149</v>
      </c>
      <c s="77" r="BW34">
        <v>41.643222</v>
      </c>
      <c s="77" r="BX34">
        <v>267.551695</v>
      </c>
      <c s="77" r="BY34">
        <v>584.106059999999</v>
      </c>
      <c s="77" r="BZ34">
        <v>484.034782</v>
      </c>
      <c s="77" r="CA34">
        <v>0.0</v>
      </c>
      <c s="77" r="CB34">
        <v>1926.986322</v>
      </c>
      <c s="77" r="CC34">
        <v>11851.15136</v>
      </c>
      <c s="77" r="CD34">
        <v>18.8932429999999</v>
      </c>
      <c s="77" r="CE34">
        <v>627.213531999999</v>
      </c>
      <c s="77" r="CF34">
        <v>1697.754747</v>
      </c>
      <c s="77" r="CG34">
        <v>3230.33089699999</v>
      </c>
      <c s="77" r="CH34">
        <v>3293.288736</v>
      </c>
      <c s="77" r="CI34">
        <v>2025.217576</v>
      </c>
      <c s="77" r="CJ34">
        <v>84.817293</v>
      </c>
      <c s="77" r="CK34">
        <v>873.635336</v>
      </c>
      <c s="77" r="CL34">
        <v>8296.71368199999</v>
      </c>
      <c s="77" r="CM34">
        <v>4.978358</v>
      </c>
      <c s="77" r="CN34">
        <v>98.2881919999999</v>
      </c>
      <c s="77" r="CO34">
        <v>257.895078</v>
      </c>
      <c s="77" r="CP34">
        <v>521.829013</v>
      </c>
      <c s="77" r="CQ34">
        <v>559.955645</v>
      </c>
      <c s="77" r="CR34">
        <v>325.357151999999</v>
      </c>
      <c s="77" r="CS34">
        <v>5952.359569</v>
      </c>
      <c s="77" r="CT34">
        <v>576.050676999999</v>
      </c>
    </row>
    <row customHeight="1" r="35" ht="12.75">
      <c s="7" r="A35"/>
      <c s="7" r="B35"/>
      <c s="7" r="C35"/>
      <c s="7" r="D35"/>
      <c s="7" r="E35"/>
      <c s="7" r="F35"/>
      <c s="7" r="G35"/>
      <c s="7" r="H35"/>
      <c s="7" r="I35"/>
      <c s="7" r="J35"/>
      <c s="7" r="K35"/>
      <c s="7" r="L35"/>
      <c s="7" r="M35"/>
      <c s="7" r="N35"/>
      <c s="7" r="O35"/>
      <c s="7" r="P35"/>
      <c s="7" r="Q35"/>
      <c s="7" r="R35"/>
      <c s="7" r="S35"/>
      <c s="7" r="T35"/>
      <c s="7" r="U35"/>
      <c s="7" r="V35"/>
      <c s="7" r="W35"/>
      <c s="7" r="X35"/>
      <c s="7" r="Y35"/>
      <c s="7" r="Z35"/>
      <c s="7" r="AA35"/>
      <c s="7" r="AB35"/>
      <c s="7" r="AC35"/>
      <c s="7" r="AD35"/>
      <c s="7" r="AE35"/>
      <c s="7" r="AF35"/>
      <c s="7" r="AG35"/>
      <c s="7" r="AH35"/>
      <c s="7" r="AI35"/>
      <c s="7" r="AJ35"/>
      <c s="7" r="AK35"/>
      <c s="7" r="AL35"/>
      <c s="7" r="AM35"/>
      <c s="7" r="AN35"/>
      <c s="7" r="AO35"/>
      <c s="7" r="AP35"/>
      <c s="7" r="AQ35"/>
      <c s="7" r="AR35"/>
      <c s="7" r="AS35"/>
      <c s="7" r="AT35"/>
      <c s="7" r="AU35"/>
      <c s="7" r="AV35"/>
      <c s="7" r="AW35"/>
      <c s="7" r="AX35"/>
      <c s="7" r="AY35"/>
      <c s="7" r="AZ35"/>
      <c s="7" r="BA35"/>
      <c s="7" r="BB35"/>
      <c s="7" r="BC35"/>
      <c s="7" r="BD35"/>
      <c s="7" r="BE35"/>
      <c s="7" r="BF35"/>
      <c s="7" r="BG35"/>
      <c s="7" r="BH35"/>
      <c s="7" r="BI35"/>
      <c s="7" r="BJ35"/>
      <c s="7" r="BK35"/>
      <c s="7" r="BL35"/>
      <c s="7" r="BM35"/>
      <c s="7" r="BN35"/>
      <c s="7" r="BO35"/>
      <c s="7" r="BP35"/>
      <c s="7" r="BQ35"/>
      <c s="7" r="BR35"/>
      <c s="7" r="BS35"/>
      <c s="7" r="BT35"/>
      <c s="7" r="BU35"/>
      <c s="7" r="BV35"/>
      <c s="7" r="BW35"/>
      <c s="7" r="BX35"/>
      <c s="7" r="BY35"/>
      <c s="7" r="BZ35"/>
      <c s="7" r="CA35"/>
      <c s="7" r="CB35"/>
      <c s="7" r="CC35"/>
      <c s="7" r="CD35"/>
      <c s="7" r="CE35"/>
      <c s="7" r="CF35"/>
      <c s="7" r="CG35"/>
      <c s="7" r="CH35"/>
      <c s="7" r="CI35"/>
      <c s="7" r="CJ35"/>
      <c s="7" r="CK35"/>
      <c s="7" r="CL35"/>
      <c s="7" r="CM35"/>
      <c s="7" r="CN35"/>
      <c s="7" r="CO35"/>
      <c s="7" r="CP35"/>
      <c s="7" r="CQ35"/>
      <c s="7" r="CR35"/>
      <c s="7" r="CS35"/>
      <c s="7" r="CT35"/>
    </row>
    <row customHeight="1" r="36" ht="38.25">
      <c s="78" r="A36"/>
      <c s="78" r="B36"/>
      <c t="s" s="79" r="C36">
        <v>1318</v>
      </c>
      <c s="80" r="D36"/>
      <c s="80" r="E36"/>
      <c s="80" r="F36"/>
      <c s="80" r="G36"/>
      <c s="80" r="H36"/>
      <c s="80" r="I36"/>
      <c t="s" s="81" r="J36">
        <v>1319</v>
      </c>
      <c t="s" s="82" r="K36">
        <v>1320</v>
      </c>
      <c t="s" s="82" r="L36">
        <v>1321</v>
      </c>
      <c t="s" s="82" r="M36">
        <v>1322</v>
      </c>
      <c t="s" s="82" r="N36">
        <v>1323</v>
      </c>
      <c t="s" s="82" r="O36">
        <v>1324</v>
      </c>
      <c t="s" s="82" r="P36">
        <v>1325</v>
      </c>
      <c s="80" r="Q36"/>
      <c s="80" r="R36"/>
      <c s="80" r="S36"/>
      <c s="80" r="T36"/>
      <c s="80" r="U36"/>
      <c s="80" r="V36"/>
      <c s="80" r="W36"/>
      <c t="s" s="83" r="X36">
        <v>1326</v>
      </c>
      <c t="s" s="83" r="Y36">
        <v>1327</v>
      </c>
      <c t="s" s="83" r="Z36">
        <v>1328</v>
      </c>
      <c t="s" s="83" r="AA36">
        <v>1329</v>
      </c>
      <c t="s" s="83" r="AB36">
        <v>1330</v>
      </c>
      <c t="s" s="83" r="AC36">
        <v>1331</v>
      </c>
      <c s="80" r="AD36"/>
      <c t="s" s="84" r="AE36">
        <v>1332</v>
      </c>
      <c s="80" r="AF36"/>
      <c s="80" r="AG36"/>
      <c s="80" r="AH36"/>
      <c t="s" s="83" r="AI36">
        <v>1333</v>
      </c>
      <c t="s" s="83" r="AJ36">
        <v>1334</v>
      </c>
      <c t="s" s="83" r="AK36">
        <v>1335</v>
      </c>
      <c t="s" s="83" r="AL36">
        <v>1336</v>
      </c>
      <c t="s" s="83" r="AM36">
        <v>1337</v>
      </c>
      <c t="s" s="83" r="AN36">
        <v>1338</v>
      </c>
      <c s="80" r="AO36"/>
      <c t="s" s="84" r="AP36">
        <v>1339</v>
      </c>
      <c s="80" r="AQ36"/>
      <c s="78" r="AR36"/>
      <c t="s" s="85" r="AS36">
        <v>1340</v>
      </c>
      <c t="s" s="85" r="AT36">
        <v>1341</v>
      </c>
      <c t="s" s="85" r="AU36">
        <v>1342</v>
      </c>
      <c t="s" s="85" r="AV36">
        <v>1343</v>
      </c>
      <c t="s" s="85" r="AW36">
        <v>1344</v>
      </c>
      <c t="s" s="85" r="AX36">
        <v>1345</v>
      </c>
      <c t="s" s="85" r="AY36">
        <v>1346</v>
      </c>
      <c t="s" s="85" r="AZ36">
        <v>1347</v>
      </c>
      <c t="s" s="85" r="BA36">
        <v>1348</v>
      </c>
      <c s="78" r="BB36"/>
      <c t="s" s="85" r="BC36">
        <v>1349</v>
      </c>
      <c t="s" s="85" r="BD36">
        <v>1350</v>
      </c>
      <c t="s" s="85" r="BE36">
        <v>1351</v>
      </c>
      <c t="s" s="85" r="BF36">
        <v>1352</v>
      </c>
      <c t="s" s="85" r="BG36">
        <v>1353</v>
      </c>
      <c t="s" s="85" r="BH36">
        <v>1354</v>
      </c>
      <c t="s" s="85" r="BI36">
        <v>1355</v>
      </c>
      <c t="s" s="85" r="BJ36">
        <v>1356</v>
      </c>
      <c s="78" r="BK36"/>
      <c t="s" s="85" r="BL36">
        <v>1357</v>
      </c>
      <c t="s" s="85" r="BM36">
        <v>1358</v>
      </c>
      <c t="s" s="85" r="BN36">
        <v>1359</v>
      </c>
      <c t="s" s="85" r="BO36">
        <v>1360</v>
      </c>
      <c t="s" s="85" r="BP36">
        <v>1361</v>
      </c>
      <c t="s" s="85" r="BQ36">
        <v>1362</v>
      </c>
      <c t="s" s="85" r="BR36">
        <v>1363</v>
      </c>
      <c t="s" s="85" r="BS36">
        <v>1364</v>
      </c>
      <c s="78" r="BT36"/>
      <c s="78" r="BU36"/>
      <c s="78" r="BV36"/>
      <c s="78" r="BW36"/>
      <c s="78" r="BX36"/>
      <c s="78" r="BY36"/>
      <c s="78" r="BZ36"/>
      <c s="78" r="CA36"/>
      <c s="78" r="CB36"/>
      <c s="78" r="CC36"/>
      <c s="78" r="CD36"/>
      <c s="78" r="CE36"/>
      <c s="78" r="CF36"/>
      <c s="78" r="CG36"/>
      <c s="78" r="CH36"/>
      <c s="78" r="CI36"/>
      <c s="78" r="CJ36"/>
      <c s="78" r="CK36"/>
      <c s="78" r="CL36"/>
      <c s="78" r="CM36"/>
      <c s="78" r="CN36"/>
      <c s="78" r="CO36"/>
      <c s="78" r="CP36"/>
      <c s="78" r="CQ36"/>
      <c s="78" r="CR36"/>
      <c s="78" r="CS36"/>
      <c s="78" r="CT36"/>
    </row>
    <row customHeight="1" r="37" ht="12.75">
      <c s="7" r="A37"/>
      <c s="78" r="B37"/>
      <c t="str" s="86" r="C37">
        <f>SUM(C7:C34)</f>
        <v>700196</v>
      </c>
      <c s="7" r="D37"/>
      <c s="7" r="E37"/>
      <c s="7" r="F37"/>
      <c s="7" r="G37"/>
      <c s="7" r="H37"/>
      <c s="7" r="I37"/>
      <c t="str" s="18" r="J37">
        <f>C37-SUM(K37:O37)</f>
        <v>161480</v>
      </c>
      <c t="str" s="18" r="K37">
        <f>AE41-L37-M37-N37-O37</f>
        <v>128443</v>
      </c>
      <c t="str" s="18" r="L37">
        <f>SUM(L7:L34)</f>
        <v>141132</v>
      </c>
      <c t="str" s="18" r="M37">
        <f>SUM(M7:M34)</f>
        <v>133428</v>
      </c>
      <c t="str" s="18" r="N37">
        <f>SUM(N7:N34)</f>
        <v>83868</v>
      </c>
      <c t="str" s="18" r="O37">
        <f>AB37+AM37</f>
        <v>51845</v>
      </c>
      <c t="str" s="87" r="P37">
        <f>AC37+AN37</f>
        <v>5491</v>
      </c>
      <c s="7" r="Q37"/>
      <c s="7" r="R37"/>
      <c s="7" r="S37"/>
      <c s="7" r="T37"/>
      <c s="7" r="U37"/>
      <c s="7" r="V37"/>
      <c s="7" r="W37"/>
      <c t="str" s="88" r="X37">
        <f>AE37-SUM(Y37:AC37)</f>
        <v>59471</v>
      </c>
      <c t="str" s="88" r="Y37">
        <f>SUM(Y7:Y34)</f>
        <v>69820</v>
      </c>
      <c t="str" s="88" r="Z37">
        <f>SUM(Z7:Z34)</f>
        <v>62424</v>
      </c>
      <c t="str" s="88" r="AA37">
        <f>SUM(AA7:AA34)</f>
        <v>37817</v>
      </c>
      <c t="str" s="88" r="AB37">
        <f>SUM(AB7:AB34)</f>
        <v>18636</v>
      </c>
      <c t="str" s="88" r="AC37">
        <f>SUM(AC7:AC34)</f>
        <v>1258</v>
      </c>
      <c s="7" r="AD37"/>
      <c t="str" s="89" r="AE37">
        <f>SUM(AE7:AF34)</f>
        <v>249427</v>
      </c>
      <c s="7" r="AF37"/>
      <c s="7" r="AG37"/>
      <c s="7" r="AH37"/>
      <c t="str" s="88" r="AI37">
        <f>AP37-SUM(AJ37:AN37)</f>
        <v>63481</v>
      </c>
      <c t="str" s="88" r="AJ37">
        <f>SUM(AJ7:AJ34)</f>
        <v>71312</v>
      </c>
      <c t="str" s="88" r="AK37">
        <f>SUM(AK7:AK34)</f>
        <v>71004</v>
      </c>
      <c t="str" s="88" r="AL37">
        <f>SUM(AL7:AL34)</f>
        <v>46051</v>
      </c>
      <c t="str" s="88" r="AM37">
        <f>SUM(AM7:AM34)</f>
        <v>33209</v>
      </c>
      <c t="str" s="88" r="AN37">
        <f>SUM(AN7:AN34)</f>
        <v>4232</v>
      </c>
      <c s="7" r="AO37"/>
      <c t="str" s="89" r="AP37">
        <f>SUM(AP7:AQ34)</f>
        <v>289289</v>
      </c>
      <c s="7" r="AQ37"/>
      <c s="7" r="AR37"/>
      <c t="str" s="90" r="AS37">
        <f>SUM(AS7:AS34)</f>
        <v>607</v>
      </c>
      <c t="str" s="90" r="AT37">
        <f>SUM(AT7:AT34)</f>
        <v>17504</v>
      </c>
      <c t="str" s="90" r="AU37">
        <f>SUM(AU7:AU34)</f>
        <v>67760</v>
      </c>
      <c t="str" s="90" r="AV37">
        <f>SUM(AV7:AV34)</f>
        <v>93135</v>
      </c>
      <c t="str" s="90" r="AW37">
        <f>SUM(AW7:AW34)</f>
        <v>101505</v>
      </c>
      <c t="str" s="90" r="AX37">
        <f>SUM(AX7:AX34)</f>
        <v>58502</v>
      </c>
      <c t="str" s="90" r="AY37">
        <f>SUM(AY7:AY34)</f>
        <v>129050</v>
      </c>
      <c t="str" s="90" r="AZ37">
        <f>SUM(AZ7:AZ34)</f>
        <v>120872</v>
      </c>
      <c t="str" s="90" r="BA37">
        <f>SUM(AR7:AR34)</f>
        <v>588935</v>
      </c>
      <c s="7" r="BB37"/>
      <c t="str" s="91" r="BC37">
        <f>SUM(BC7:BC34)</f>
        <v>445</v>
      </c>
      <c t="str" s="91" r="BD37">
        <f>SUM(BD7:BD34)</f>
        <v>12776</v>
      </c>
      <c t="str" s="91" r="BE37">
        <f>SUM(BE7:BE34)</f>
        <v>40392</v>
      </c>
      <c t="str" s="91" r="BF37">
        <f>SUM(BF7:BF34)</f>
        <v>42751</v>
      </c>
      <c t="str" s="91" r="BG37">
        <f>SUM(BG7:BG34)</f>
        <v>25925</v>
      </c>
      <c t="str" s="91" r="BH37">
        <f>SUM(BH7:BH34)</f>
        <v>48387</v>
      </c>
      <c t="str" s="91" r="BI37">
        <f>SUM(BI7:BI34)</f>
        <v>55182</v>
      </c>
      <c t="str" s="91" r="BJ37">
        <f>SUM(BJ7:BJ34)</f>
        <v>48184</v>
      </c>
      <c s="7" r="BK37"/>
      <c t="str" s="91" r="BL37">
        <f>SUM(BL7:BL34)</f>
        <v>162</v>
      </c>
      <c t="str" s="91" r="BM37">
        <f>SUM(BM7:BM34)</f>
        <v>4728</v>
      </c>
      <c t="str" s="91" r="BN37">
        <f>SUM(BN7:BN34)</f>
        <v>27368</v>
      </c>
      <c t="str" s="91" r="BO37">
        <f>SUM(BO7:BO34)</f>
        <v>50385</v>
      </c>
      <c t="str" s="91" r="BP37">
        <f>SUM(BP7:BP34)</f>
        <v>75579</v>
      </c>
      <c t="str" s="91" r="BQ37">
        <f>SUM(BQ7:BQ34)</f>
        <v>10115</v>
      </c>
      <c t="str" s="91" r="BR37">
        <f>SUM(BR7:BR34)</f>
        <v>73868</v>
      </c>
      <c t="str" s="91" r="BS37">
        <f>SUM(BS7:BS34)</f>
        <v>72687</v>
      </c>
      <c s="7" r="BT37"/>
      <c s="7" r="BU37"/>
      <c s="7" r="BV37"/>
      <c s="7" r="BW37"/>
      <c s="7" r="BX37"/>
      <c s="7" r="BY37"/>
      <c s="7" r="BZ37"/>
      <c s="7" r="CA37"/>
      <c s="7" r="CB37"/>
      <c s="7" r="CC37"/>
      <c s="7" r="CD37"/>
      <c s="7" r="CE37"/>
      <c s="7" r="CF37"/>
      <c s="7" r="CG37"/>
      <c s="7" r="CH37"/>
      <c s="7" r="CI37"/>
      <c s="7" r="CJ37"/>
      <c s="7" r="CK37"/>
      <c s="7" r="CL37"/>
      <c s="7" r="CM37"/>
      <c s="7" r="CN37"/>
      <c s="7" r="CO37"/>
      <c s="7" r="CP37"/>
      <c s="7" r="CQ37"/>
      <c s="7" r="CR37"/>
      <c s="7" r="CS37"/>
      <c s="7" r="CT37"/>
    </row>
    <row customHeight="1" r="38" ht="12.75">
      <c s="7" r="A38"/>
      <c s="78" r="B38"/>
      <c s="7" r="C38"/>
      <c s="7" r="D38"/>
      <c s="7" r="E38"/>
      <c s="7" r="F38"/>
      <c s="7" r="G38"/>
      <c s="7" r="H38"/>
      <c s="7" r="I38"/>
      <c t="s" s="92" r="J38">
        <v>1365</v>
      </c>
      <c t="s" s="14" r="K38">
        <v>1366</v>
      </c>
      <c t="s" s="14" r="L38">
        <v>1367</v>
      </c>
      <c t="s" s="14" r="M38">
        <v>1368</v>
      </c>
      <c t="s" s="14" r="N38">
        <v>1369</v>
      </c>
      <c t="s" s="14" r="O38">
        <v>1370</v>
      </c>
      <c t="s" s="14" r="P38">
        <v>1371</v>
      </c>
      <c s="7" r="Q38"/>
      <c s="7" r="R38"/>
      <c s="7" r="S38"/>
      <c s="7" r="T38"/>
      <c s="7" r="U38"/>
      <c s="7" r="V38"/>
      <c s="7" r="W38"/>
      <c t="s" s="93" r="X38">
        <v>1372</v>
      </c>
      <c t="s" s="93" r="Y38">
        <v>1373</v>
      </c>
      <c t="s" s="93" r="Z38">
        <v>1374</v>
      </c>
      <c t="s" s="93" r="AA38">
        <v>1375</v>
      </c>
      <c t="s" s="93" r="AB38">
        <v>1376</v>
      </c>
      <c t="s" s="93" r="AC38">
        <v>1377</v>
      </c>
      <c s="7" r="AD38"/>
      <c t="s" s="94" r="AE38">
        <v>1378</v>
      </c>
      <c s="7" r="AF38"/>
      <c s="7" r="AG38"/>
      <c s="7" r="AH38"/>
      <c t="s" s="93" r="AI38">
        <v>1379</v>
      </c>
      <c t="s" s="93" r="AJ38">
        <v>1380</v>
      </c>
      <c t="s" s="93" r="AK38">
        <v>1381</v>
      </c>
      <c t="s" s="93" r="AL38">
        <v>1382</v>
      </c>
      <c t="s" s="93" r="AM38">
        <v>1383</v>
      </c>
      <c t="s" s="93" r="AN38">
        <v>1384</v>
      </c>
      <c s="7" r="AO38"/>
      <c t="s" s="94" r="AP38">
        <v>1385</v>
      </c>
      <c s="7" r="AQ38"/>
      <c s="7" r="AR38"/>
      <c t="s" s="10" r="AS38">
        <v>1386</v>
      </c>
      <c t="s" s="10" r="AT38">
        <v>1387</v>
      </c>
      <c t="s" s="10" r="AU38">
        <v>1388</v>
      </c>
      <c t="s" s="10" r="AV38">
        <v>1389</v>
      </c>
      <c t="s" s="10" r="AW38">
        <v>1390</v>
      </c>
      <c t="s" s="10" r="AX38">
        <v>1391</v>
      </c>
      <c t="s" s="10" r="AY38">
        <v>1392</v>
      </c>
      <c t="s" s="10" r="AZ38">
        <v>1393</v>
      </c>
      <c s="10" r="BA38"/>
      <c s="7" r="BB38"/>
      <c t="s" s="10" r="BC38">
        <v>1394</v>
      </c>
      <c t="s" s="10" r="BD38">
        <v>1395</v>
      </c>
      <c t="s" s="10" r="BE38">
        <v>1396</v>
      </c>
      <c t="s" s="10" r="BF38">
        <v>1397</v>
      </c>
      <c t="s" s="10" r="BG38">
        <v>1398</v>
      </c>
      <c t="s" s="10" r="BH38">
        <v>1399</v>
      </c>
      <c t="s" s="10" r="BI38">
        <v>1400</v>
      </c>
      <c t="s" s="10" r="BJ38">
        <v>1401</v>
      </c>
      <c s="7" r="BK38"/>
      <c t="s" s="10" r="BL38">
        <v>1402</v>
      </c>
      <c t="s" s="10" r="BM38">
        <v>1403</v>
      </c>
      <c t="s" s="10" r="BN38">
        <v>1404</v>
      </c>
      <c t="s" s="10" r="BO38">
        <v>1405</v>
      </c>
      <c t="s" s="10" r="BP38">
        <v>1406</v>
      </c>
      <c t="s" s="10" r="BQ38">
        <v>1407</v>
      </c>
      <c t="s" s="10" r="BR38">
        <v>1408</v>
      </c>
      <c t="s" s="10" r="BS38">
        <v>1409</v>
      </c>
      <c s="7" r="BT38"/>
      <c s="7" r="BU38"/>
      <c s="7" r="BV38"/>
      <c s="7" r="BW38"/>
      <c s="7" r="BX38"/>
      <c s="7" r="BY38"/>
      <c s="7" r="BZ38"/>
      <c s="7" r="CA38"/>
      <c s="7" r="CB38"/>
      <c s="7" r="CC38"/>
      <c s="7" r="CD38"/>
      <c s="7" r="CE38"/>
      <c s="7" r="CF38"/>
      <c s="7" r="CG38"/>
      <c s="7" r="CH38"/>
      <c s="7" r="CI38"/>
      <c s="7" r="CJ38"/>
      <c s="7" r="CK38"/>
      <c s="7" r="CL38"/>
      <c s="7" r="CM38"/>
      <c s="7" r="CN38"/>
      <c s="7" r="CO38"/>
      <c s="7" r="CP38"/>
      <c s="7" r="CQ38"/>
      <c s="7" r="CR38"/>
      <c s="7" r="CS38"/>
      <c s="7" r="CT38"/>
    </row>
    <row customHeight="1" r="39" ht="12.75">
      <c s="7" r="A39"/>
      <c s="78" r="B39"/>
      <c s="7" r="C39"/>
      <c s="7" r="D39"/>
      <c s="7" r="E39"/>
      <c s="7" r="F39"/>
      <c s="7" r="G39"/>
      <c s="7" r="H39"/>
      <c s="7" r="I39"/>
      <c t="str" s="92" r="J39">
        <f>100-K39-L39-M39-N39-O39</f>
        <v>23.06</v>
      </c>
      <c t="str" s="92" r="K39">
        <f>K37/C37*100</f>
        <v>18.34</v>
      </c>
      <c t="str" s="92" r="L39">
        <f>L37/C37*100</f>
        <v>20.16</v>
      </c>
      <c t="str" s="92" r="M39">
        <f>M37/C37*100</f>
        <v>19.06</v>
      </c>
      <c t="str" s="92" r="N39">
        <f>N37/C37*100</f>
        <v>11.98</v>
      </c>
      <c t="str" s="92" r="O39">
        <f>O37/C37*100</f>
        <v>7.40</v>
      </c>
      <c t="str" s="95" r="P39">
        <f>P37/C37*100</f>
        <v>0.78</v>
      </c>
      <c s="7" r="Q39"/>
      <c s="7" r="R39"/>
      <c s="7" r="S39"/>
      <c s="7" r="T39"/>
      <c s="7" r="U39"/>
      <c s="7" r="V39"/>
      <c s="7" r="W39"/>
      <c t="str" s="96" r="X39">
        <f>X37/AE41*105</f>
        <v>12</v>
      </c>
      <c t="str" s="88" r="Y39">
        <f>Y37/AE41*105</f>
        <v>14</v>
      </c>
      <c t="str" s="88" r="Z39">
        <f>Z37/AE41*105</f>
        <v>12</v>
      </c>
      <c t="str" s="88" r="AA39">
        <f>AA37/AE41*105</f>
        <v>7</v>
      </c>
      <c t="str" s="88" r="AB39">
        <f>AB37/AE41*105</f>
        <v>4</v>
      </c>
      <c t="str" s="88" r="AC39">
        <f>AC37/AE41*105</f>
        <v>0</v>
      </c>
      <c s="7" r="AD39"/>
      <c t="str" s="89" r="AE39">
        <f>AE37/AE41*105</f>
        <v>49</v>
      </c>
      <c s="7" r="AF39"/>
      <c s="7" r="AG39"/>
      <c s="7" r="AH39"/>
      <c t="str" s="88" r="AI39">
        <f>AI37/AE41*105</f>
        <v>12</v>
      </c>
      <c t="str" s="88" r="AJ39">
        <f>AJ37/AE41*105</f>
        <v>14</v>
      </c>
      <c t="str" s="88" r="AK39">
        <f>AK37/AE41*105</f>
        <v>14</v>
      </c>
      <c t="str" s="88" r="AL39">
        <f>AL37/AE41*105</f>
        <v>9</v>
      </c>
      <c t="str" s="88" r="AM39">
        <f>AM37/AE41*105</f>
        <v>6</v>
      </c>
      <c t="str" s="88" r="AN39">
        <f>AN37/AE41*105</f>
        <v>1</v>
      </c>
      <c s="7" r="AO39"/>
      <c t="str" s="89" r="AP39">
        <f>AP37/AE41*105</f>
        <v>56</v>
      </c>
      <c s="7" r="AQ39"/>
      <c s="7" r="AR39"/>
      <c t="str" s="90" r="AS39">
        <f>AS37/BA37*105</f>
        <v>0</v>
      </c>
      <c t="str" s="90" r="AT39">
        <f>AT37/BA37*105</f>
        <v>3</v>
      </c>
      <c t="str" s="90" r="AU39">
        <f>AU37/BA37*105</f>
        <v>12</v>
      </c>
      <c t="str" s="90" r="AV39">
        <f>AV37/BA37*105</f>
        <v>17</v>
      </c>
      <c t="str" s="90" r="AW39">
        <f>AW37/BA37*105</f>
        <v>18</v>
      </c>
      <c t="str" s="90" r="AX39">
        <f>AX37/BA37*105</f>
        <v>10</v>
      </c>
      <c t="str" s="90" r="AY39">
        <f>AY37/BA37*105</f>
        <v>23</v>
      </c>
      <c t="str" s="90" r="AZ39">
        <f>AZ37/BA37*105</f>
        <v>22</v>
      </c>
      <c s="10" r="BA39"/>
      <c s="7" r="BB39"/>
      <c t="str" s="91" r="BC39">
        <f>BC37/BA37*105</f>
        <v>0</v>
      </c>
      <c t="str" s="91" r="BD39">
        <f>BD37/BA37*105</f>
        <v>2</v>
      </c>
      <c t="str" s="91" r="BE39">
        <f>BE37/BA37*105</f>
        <v>7</v>
      </c>
      <c t="str" s="91" r="BF39">
        <f>BF37/BA37*105</f>
        <v>8</v>
      </c>
      <c t="str" s="91" r="BG39">
        <f>BG37/BA37*105</f>
        <v>5</v>
      </c>
      <c t="str" s="91" r="BH39">
        <f>BH37/BA37*105</f>
        <v>9</v>
      </c>
      <c t="str" s="91" r="BI39">
        <f>BI37/BA37*105</f>
        <v>10</v>
      </c>
      <c t="str" s="91" r="BJ39">
        <f>BJ37/BA37*105</f>
        <v>9</v>
      </c>
      <c s="7" r="BK39"/>
      <c t="str" s="91" r="BL39">
        <f>BL37/BA37*105</f>
        <v>0</v>
      </c>
      <c t="str" s="91" r="BM39">
        <f>BM37/BA37*105</f>
        <v>1</v>
      </c>
      <c t="str" s="91" r="BN39">
        <f>BN37/BA37*105</f>
        <v>5</v>
      </c>
      <c t="str" s="91" r="BO39">
        <f>BO37/BA37*105</f>
        <v>9</v>
      </c>
      <c t="str" s="91" r="BP39">
        <f>BP37/BA37*105</f>
        <v>13</v>
      </c>
      <c t="str" s="91" r="BQ39">
        <f>BQ37/BA37*105</f>
        <v>2</v>
      </c>
      <c t="str" s="91" r="BR39">
        <f>BR37/BA37*105</f>
        <v>13</v>
      </c>
      <c t="str" s="91" r="BS39">
        <f>BS37/BA37*105</f>
        <v>13</v>
      </c>
      <c s="7" r="BT39"/>
      <c s="7" r="BU39"/>
      <c s="7" r="BV39"/>
      <c s="7" r="BW39"/>
      <c s="7" r="BX39"/>
      <c s="7" r="BY39"/>
      <c s="7" r="BZ39"/>
      <c s="7" r="CA39"/>
      <c s="7" r="CB39"/>
      <c s="7" r="CC39"/>
      <c s="7" r="CD39"/>
      <c s="7" r="CE39"/>
      <c s="7" r="CF39"/>
      <c s="7" r="CG39"/>
      <c s="7" r="CH39"/>
      <c s="7" r="CI39"/>
      <c s="7" r="CJ39"/>
      <c s="7" r="CK39"/>
      <c s="7" r="CL39"/>
      <c s="7" r="CM39"/>
      <c s="7" r="CN39"/>
      <c s="7" r="CO39"/>
      <c s="7" r="CP39"/>
      <c s="7" r="CQ39"/>
      <c s="7" r="CR39"/>
      <c s="7" r="CS39"/>
      <c s="7" r="CT39"/>
    </row>
    <row customHeight="1" r="40" ht="25.5">
      <c s="7" r="A40"/>
      <c s="78" r="B40"/>
      <c s="7" r="C40"/>
      <c s="7" r="D40"/>
      <c s="7" r="E40"/>
      <c s="7" r="F40"/>
      <c s="7" r="G40"/>
      <c s="7" r="H40"/>
      <c s="7" r="I40"/>
      <c s="92" r="J40"/>
      <c t="s" s="97" r="K40">
        <v>1410</v>
      </c>
      <c t="s" s="97" r="L40">
        <v>1411</v>
      </c>
      <c t="s" s="97" r="M40">
        <v>1412</v>
      </c>
      <c t="s" s="97" r="N40">
        <v>1413</v>
      </c>
      <c t="s" s="97" r="O40">
        <v>1414</v>
      </c>
      <c t="s" s="97" r="P40">
        <v>1415</v>
      </c>
      <c s="7" r="Q40"/>
      <c s="7" r="R40"/>
      <c s="7" r="S40"/>
      <c s="7" r="T40"/>
      <c s="7" r="U40"/>
      <c s="7" r="V40"/>
      <c s="7" r="W40"/>
      <c s="7" r="X40"/>
      <c s="7" r="Y40"/>
      <c s="7" r="Z40"/>
      <c s="7" r="AA40"/>
      <c s="7" r="AB40"/>
      <c s="7" r="AC40"/>
      <c s="7" r="AD40"/>
      <c t="s" s="93" r="AE40">
        <v>1416</v>
      </c>
      <c s="7" r="AF40"/>
      <c s="7" r="AG40"/>
      <c s="7" r="AH40"/>
      <c s="7" r="AI40"/>
      <c s="7" r="AJ40"/>
      <c s="7" r="AK40"/>
      <c s="7" r="AL40"/>
      <c s="7" r="AM40"/>
      <c s="7" r="AN40"/>
      <c s="7" r="AO40"/>
      <c s="7" r="AP40"/>
      <c s="7" r="AQ40"/>
      <c s="7" r="AR40"/>
      <c s="7" r="AS40"/>
      <c s="7" r="AT40"/>
      <c s="7" r="AU40"/>
      <c s="7" r="AV40"/>
      <c s="7" r="AW40"/>
      <c s="7" r="AX40"/>
      <c s="7" r="AY40"/>
      <c s="7" r="AZ40"/>
      <c s="7" r="BA40"/>
      <c s="7" r="BB40"/>
      <c s="7" r="BC40"/>
      <c s="7" r="BD40"/>
      <c s="7" r="BE40"/>
      <c s="7" r="BF40"/>
      <c s="7" r="BG40"/>
      <c s="7" r="BH40"/>
      <c s="7" r="BI40"/>
      <c s="7" r="BJ40"/>
      <c s="7" r="BK40"/>
      <c s="7" r="BL40"/>
      <c s="7" r="BM40"/>
      <c s="7" r="BN40"/>
      <c s="7" r="BO40"/>
      <c s="7" r="BP40"/>
      <c s="7" r="BQ40"/>
      <c s="7" r="BR40"/>
      <c s="7" r="BS40"/>
      <c s="7" r="BT40"/>
      <c s="7" r="BU40"/>
      <c s="7" r="BV40"/>
      <c s="7" r="BW40"/>
      <c s="7" r="BX40"/>
      <c s="7" r="BY40"/>
      <c s="7" r="BZ40"/>
      <c s="7" r="CA40"/>
      <c s="7" r="CB40"/>
      <c s="7" r="CC40"/>
      <c s="7" r="CD40"/>
      <c s="7" r="CE40"/>
      <c s="7" r="CF40"/>
      <c s="7" r="CG40"/>
      <c s="7" r="CH40"/>
      <c s="7" r="CI40"/>
      <c s="7" r="CJ40"/>
      <c s="7" r="CK40"/>
      <c s="7" r="CL40"/>
      <c s="7" r="CM40"/>
      <c s="7" r="CN40"/>
      <c s="7" r="CO40"/>
      <c s="7" r="CP40"/>
      <c s="7" r="CQ40"/>
      <c s="7" r="CR40"/>
      <c s="7" r="CS40"/>
      <c s="7" r="CT40"/>
    </row>
    <row customHeight="1" r="41" ht="12.75">
      <c s="7" r="A41"/>
      <c s="78" r="B41"/>
      <c s="7" r="C41"/>
      <c s="7" r="D41"/>
      <c s="7" r="E41"/>
      <c s="7" r="F41"/>
      <c s="7" r="G41"/>
      <c s="7" r="H41"/>
      <c s="7" r="I41"/>
      <c s="92" r="J41"/>
      <c t="str" s="18" r="K41">
        <f>K37/AE41*105</f>
        <v>25</v>
      </c>
      <c t="str" s="18" r="L41">
        <f>L37/AE41*105</f>
        <v>28</v>
      </c>
      <c t="str" s="18" r="M41">
        <f>M37/AE41*105</f>
        <v>26</v>
      </c>
      <c t="str" s="18" r="N41">
        <f>N37/AE41*105</f>
        <v>16</v>
      </c>
      <c t="str" s="18" r="O41">
        <f>O37/AE41*105</f>
        <v>10</v>
      </c>
      <c t="str" s="87" r="P41">
        <f>P37/AE41*105</f>
        <v>1</v>
      </c>
      <c s="7" r="Q41"/>
      <c s="7" r="R41"/>
      <c s="7" r="S41"/>
      <c s="7" r="T41"/>
      <c s="7" r="U41"/>
      <c s="7" r="V41"/>
      <c s="7" r="W41"/>
      <c s="7" r="X41"/>
      <c s="7" r="Y41"/>
      <c s="7" r="Z41"/>
      <c s="7" r="AA41"/>
      <c s="7" r="AB41"/>
      <c s="7" r="AC41"/>
      <c s="7" r="AD41"/>
      <c t="str" s="88" r="AE41">
        <f>AE37+AP37</f>
        <v>538716</v>
      </c>
      <c s="7" r="AF41"/>
      <c s="7" r="AG41"/>
      <c s="7" r="AH41"/>
      <c s="7" r="AI41"/>
      <c s="7" r="AJ41"/>
      <c s="7" r="AK41"/>
      <c s="7" r="AL41"/>
      <c s="7" r="AM41"/>
      <c s="7" r="AN41"/>
      <c s="7" r="AO41"/>
      <c s="7" r="AP41"/>
      <c s="7" r="AQ41"/>
      <c s="7" r="AR41"/>
      <c s="7" r="AS41"/>
      <c s="7" r="AT41"/>
      <c s="7" r="AU41"/>
      <c s="7" r="AV41"/>
      <c s="7" r="AW41"/>
      <c s="7" r="AX41"/>
      <c s="7" r="AY41"/>
      <c s="7" r="AZ41"/>
      <c s="7" r="BA41"/>
      <c s="7" r="BB41"/>
      <c s="7" r="BC41"/>
      <c s="7" r="BD41"/>
      <c s="7" r="BE41"/>
      <c s="7" r="BF41"/>
      <c s="7" r="BG41"/>
      <c s="7" r="BH41"/>
      <c s="7" r="BI41"/>
      <c s="7" r="BJ41"/>
      <c s="7" r="BK41"/>
      <c s="7" r="BL41"/>
      <c s="7" r="BM41"/>
      <c s="7" r="BN41"/>
      <c s="7" r="BO41"/>
      <c s="7" r="BP41"/>
      <c s="7" r="BQ41"/>
      <c s="7" r="BR41"/>
      <c s="7" r="BS41"/>
      <c s="7" r="BT41"/>
      <c s="7" r="BU41"/>
      <c s="7" r="BV41"/>
      <c s="7" r="BW41"/>
      <c s="7" r="BX41"/>
      <c s="7" r="BY41"/>
      <c s="7" r="BZ41"/>
      <c s="7" r="CA41"/>
      <c s="7" r="CB41"/>
      <c s="7" r="CC41"/>
      <c s="7" r="CD41"/>
      <c s="7" r="CE41"/>
      <c s="7" r="CF41"/>
      <c s="7" r="CG41"/>
      <c s="7" r="CH41"/>
      <c s="7" r="CI41"/>
      <c s="7" r="CJ41"/>
      <c s="7" r="CK41"/>
      <c s="7" r="CL41"/>
      <c s="7" r="CM41"/>
      <c s="7" r="CN41"/>
      <c s="7" r="CO41"/>
      <c s="7" r="CP41"/>
      <c s="7" r="CQ41"/>
      <c s="7" r="CR41"/>
      <c s="7" r="CS41"/>
      <c s="7" r="CT41"/>
    </row>
    <row customHeight="1" r="42" ht="12.75">
      <c s="7" r="A42"/>
      <c s="78" r="B42"/>
      <c s="78" r="C42"/>
      <c s="78" r="D42"/>
      <c s="78" r="E42"/>
      <c s="78" r="F42"/>
      <c s="78" r="G42"/>
      <c s="78" r="H42"/>
      <c s="78" r="I42"/>
      <c s="78" r="J42"/>
      <c s="78" r="K42"/>
      <c s="78" r="L42"/>
      <c s="78" r="M42"/>
      <c s="78" r="N42"/>
      <c s="78" r="O42"/>
      <c s="78" r="P42"/>
      <c s="78" r="Q42"/>
      <c s="78" r="R42"/>
      <c s="78" r="S42"/>
      <c s="78" r="T42"/>
      <c s="78" r="U42"/>
      <c s="78" r="V42"/>
      <c s="78" r="W42"/>
      <c s="78" r="X42"/>
      <c s="78" r="Y42"/>
      <c s="78" r="Z42"/>
      <c s="78" r="AA42"/>
      <c s="78" r="AB42"/>
      <c s="78" r="AC42"/>
      <c s="78" r="AD42"/>
      <c s="78" r="AE42"/>
      <c s="78" r="AF42"/>
      <c s="78" r="AG42"/>
      <c s="78" r="AH42"/>
      <c s="78" r="AI42"/>
      <c s="78" r="AJ42"/>
      <c s="78" r="AK42"/>
      <c s="78" r="AL42"/>
      <c s="78" r="AM42"/>
      <c s="78" r="AN42"/>
      <c s="78" r="AO42"/>
      <c s="78" r="AP42"/>
      <c s="78" r="AQ42"/>
      <c s="78" r="AR42"/>
      <c s="78" r="AS42"/>
      <c s="78" r="AT42"/>
      <c s="78" r="AU42"/>
      <c s="78" r="AV42"/>
      <c s="78" r="AW42"/>
      <c s="78" r="AX42"/>
      <c s="78" r="AY42"/>
      <c s="78" r="AZ42"/>
      <c s="7" r="BA42"/>
      <c s="7" r="BB42"/>
      <c s="7" r="BC42"/>
      <c s="7" r="BD42"/>
      <c s="7" r="BE42"/>
      <c s="7" r="BF42"/>
      <c s="7" r="BG42"/>
      <c s="7" r="BH42"/>
      <c s="7" r="BI42"/>
      <c s="7" r="BJ42"/>
      <c s="7" r="BK42"/>
      <c s="7" r="BL42"/>
      <c s="7" r="BM42"/>
      <c s="7" r="BN42"/>
      <c s="7" r="BO42"/>
      <c s="7" r="BP42"/>
      <c s="7" r="BQ42"/>
      <c s="7" r="BR42"/>
      <c s="7" r="BS42"/>
      <c s="7" r="BT42"/>
      <c s="7" r="BU42"/>
      <c s="7" r="BV42"/>
      <c s="7" r="BW42"/>
      <c s="7" r="BX42"/>
      <c s="7" r="BY42"/>
      <c s="7" r="BZ42"/>
      <c s="7" r="CA42"/>
      <c s="7" r="CB42"/>
      <c s="7" r="CC42"/>
      <c s="7" r="CD42"/>
      <c s="7" r="CE42"/>
      <c s="7" r="CF42"/>
      <c s="7" r="CG42"/>
      <c s="7" r="CH42"/>
      <c s="7" r="CI42"/>
      <c s="7" r="CJ42"/>
      <c s="7" r="CK42"/>
      <c s="7" r="CL42"/>
      <c s="7" r="CM42"/>
      <c s="7" r="CN42"/>
      <c s="7" r="CO42"/>
      <c s="7" r="CP42"/>
      <c s="7" r="CQ42"/>
      <c s="7" r="CR42"/>
      <c s="7" r="CS42"/>
      <c s="7" r="CT42"/>
    </row>
  </sheetData>
  <mergeCells count="4">
    <mergeCell ref="A4:G4"/>
    <mergeCell ref="A1:G1"/>
    <mergeCell ref="A2:G2"/>
    <mergeCell ref="A3:G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s="4" r="A1"/>
      <c s="4" r="B1"/>
      <c s="4" r="C1"/>
      <c s="4" r="D1"/>
      <c s="4" r="E1"/>
      <c s="4" r="F1"/>
      <c t="s" s="98" r="G1">
        <v>1417</v>
      </c>
      <c t="s" s="98" r="K1">
        <v>1418</v>
      </c>
    </row>
    <row r="2">
      <c t="s" s="99" r="A2">
        <v>1419</v>
      </c>
      <c t="s" s="99" r="B2">
        <v>1420</v>
      </c>
      <c s="100" r="C2">
        <v>12.0</v>
      </c>
      <c t="s" s="101" r="D2">
        <v>1421</v>
      </c>
      <c t="s" s="102" r="E2">
        <v>1422</v>
      </c>
      <c t="s" s="102" r="G2">
        <v>1423</v>
      </c>
      <c s="103" r="H2">
        <v>6.0</v>
      </c>
      <c t="str" s="104" r="I2">
        <f>H2/105*100</f>
        <v>5.714285714</v>
      </c>
      <c t="s" s="103" r="K2">
        <v>1424</v>
      </c>
      <c s="105" r="L2">
        <v>6.0</v>
      </c>
      <c t="str" s="104" r="M2">
        <f>L2/105*100</f>
        <v>5.714285714</v>
      </c>
    </row>
    <row r="3">
      <c s="101" r="D3"/>
      <c t="s" s="102" r="E3">
        <v>1425</v>
      </c>
      <c t="s" s="102" r="G3">
        <v>1426</v>
      </c>
      <c s="103" r="H3">
        <v>4.0</v>
      </c>
      <c t="str" s="104" r="I3">
        <f>H3/105*100</f>
        <v>3.80952381</v>
      </c>
      <c t="s" s="106" r="K3">
        <v>1427</v>
      </c>
      <c s="105" r="L3">
        <v>6.0</v>
      </c>
      <c t="str" s="104" r="M3">
        <f>L3/105*100</f>
        <v>5.714285714</v>
      </c>
    </row>
    <row r="4">
      <c s="101" r="D4"/>
      <c t="s" s="102" r="E4">
        <v>1428</v>
      </c>
      <c t="s" s="102" r="G4">
        <v>1429</v>
      </c>
      <c s="103" r="H4">
        <v>3.0</v>
      </c>
      <c t="str" s="104" r="I4">
        <f>H4/105*100</f>
        <v>2.857142857</v>
      </c>
      <c t="s" s="106" r="K4">
        <v>1430</v>
      </c>
      <c s="105" r="L4">
        <v>6.0</v>
      </c>
      <c t="str" s="104" r="M4">
        <f>L4/105*100</f>
        <v>5.714285714</v>
      </c>
    </row>
    <row r="5">
      <c s="101" r="D5"/>
      <c t="s" s="102" r="E5">
        <v>1431</v>
      </c>
      <c t="s" s="102" r="G5">
        <v>1432</v>
      </c>
      <c s="103" r="H5">
        <v>2.0</v>
      </c>
      <c t="str" s="104" r="I5">
        <f>H5/105*100</f>
        <v>1.904761905</v>
      </c>
      <c t="s" s="103" r="K5">
        <v>1433</v>
      </c>
      <c s="105" r="L5">
        <v>5.0</v>
      </c>
      <c t="str" s="104" r="M5">
        <f>L5/105*100</f>
        <v>4.761904762</v>
      </c>
    </row>
    <row r="6">
      <c s="101" r="D6"/>
      <c t="s" s="102" r="E6">
        <v>1434</v>
      </c>
      <c t="s" s="102" r="G6">
        <v>1435</v>
      </c>
      <c s="103" r="H6">
        <v>2.0</v>
      </c>
      <c t="str" s="104" r="I6">
        <f>H6/105*100</f>
        <v>1.904761905</v>
      </c>
      <c t="s" s="103" r="K6">
        <v>1436</v>
      </c>
      <c s="105" r="L6">
        <v>4.0</v>
      </c>
      <c t="str" s="104" r="M6">
        <f>L6/105*100</f>
        <v>3.80952381</v>
      </c>
    </row>
    <row r="7">
      <c s="101" r="D7"/>
      <c t="s" s="102" r="E7">
        <v>1437</v>
      </c>
      <c t="s" s="102" r="G7">
        <v>1438</v>
      </c>
      <c s="103" r="H7">
        <v>2.0</v>
      </c>
      <c t="str" s="104" r="I7">
        <f>H7/105*100</f>
        <v>1.904761905</v>
      </c>
      <c t="s" s="103" r="K7">
        <v>1439</v>
      </c>
      <c s="105" r="L7">
        <v>3.0</v>
      </c>
      <c t="str" s="104" r="M7">
        <f>L7/105*100</f>
        <v>2.857142857</v>
      </c>
    </row>
    <row r="8">
      <c s="101" r="D8"/>
      <c t="s" s="102" r="E8">
        <v>1440</v>
      </c>
      <c t="s" s="102" r="G8">
        <v>1441</v>
      </c>
      <c s="103" r="H8">
        <v>2.0</v>
      </c>
      <c t="str" s="104" r="I8">
        <f>H8/105*100</f>
        <v>1.904761905</v>
      </c>
      <c t="s" s="103" r="K8">
        <v>1442</v>
      </c>
      <c s="105" r="L8">
        <v>3.0</v>
      </c>
      <c t="str" s="104" r="M8">
        <f>L8/105*100</f>
        <v>2.857142857</v>
      </c>
    </row>
    <row r="9">
      <c s="101" r="D9"/>
      <c t="s" s="102" r="E9">
        <v>1443</v>
      </c>
      <c t="s" s="102" r="G9">
        <v>1444</v>
      </c>
      <c s="103" r="H9">
        <v>2.0</v>
      </c>
      <c t="str" s="104" r="I9">
        <f>H9/105*100</f>
        <v>1.904761905</v>
      </c>
      <c t="s" s="106" r="K9">
        <v>1445</v>
      </c>
      <c s="105" r="L9">
        <v>3.0</v>
      </c>
      <c t="str" s="104" r="M9">
        <f>L9/105*100</f>
        <v>2.857142857</v>
      </c>
    </row>
    <row r="10">
      <c s="101" r="D10"/>
      <c t="s" s="102" r="E10">
        <v>1446</v>
      </c>
      <c t="s" s="102" r="G10">
        <v>1447</v>
      </c>
      <c s="103" r="H10">
        <v>2.0</v>
      </c>
      <c t="str" s="104" r="I10">
        <f>H10/105*100</f>
        <v>1.904761905</v>
      </c>
      <c t="s" s="103" r="K10">
        <v>1448</v>
      </c>
      <c s="105" r="L10">
        <v>2.0</v>
      </c>
      <c t="str" s="104" r="M10">
        <f>L10/105*100</f>
        <v>1.904761905</v>
      </c>
    </row>
    <row r="11">
      <c s="101" r="D11"/>
      <c t="s" s="102" r="E11">
        <v>1449</v>
      </c>
      <c t="s" s="102" r="G11">
        <v>1450</v>
      </c>
      <c s="103" r="H11">
        <v>2.0</v>
      </c>
      <c t="str" s="104" r="I11">
        <f>H11/105*100</f>
        <v>1.904761905</v>
      </c>
      <c t="s" s="103" r="K11">
        <v>1451</v>
      </c>
      <c s="105" r="L11">
        <v>2.0</v>
      </c>
      <c t="str" s="104" r="M11">
        <f>L11/105*100</f>
        <v>1.904761905</v>
      </c>
    </row>
    <row r="12">
      <c s="101" r="D12"/>
      <c t="s" s="102" r="E12">
        <v>1452</v>
      </c>
      <c t="s" s="102" r="G12">
        <v>1453</v>
      </c>
      <c s="103" r="H12">
        <v>2.0</v>
      </c>
      <c t="str" s="104" r="I12">
        <f>H12/105*100</f>
        <v>1.904761905</v>
      </c>
      <c t="s" s="103" r="K12">
        <v>1454</v>
      </c>
      <c s="105" r="L12">
        <v>2.0</v>
      </c>
      <c t="str" s="104" r="M12">
        <f>L12/105*100</f>
        <v>1.904761905</v>
      </c>
    </row>
    <row r="13">
      <c s="101" r="D13"/>
      <c t="s" s="102" r="E13">
        <v>1455</v>
      </c>
      <c t="s" s="102" r="G13">
        <v>1456</v>
      </c>
      <c s="103" r="H13">
        <v>2.0</v>
      </c>
      <c t="str" s="104" r="I13">
        <f>H13/105*100</f>
        <v>1.904761905</v>
      </c>
      <c t="s" s="103" r="K13">
        <v>1457</v>
      </c>
      <c s="105" r="L13">
        <v>2.0</v>
      </c>
      <c t="str" s="104" r="M13">
        <f>L13/105*100</f>
        <v>1.904761905</v>
      </c>
    </row>
    <row r="14">
      <c t="s" s="99" r="B14">
        <v>1458</v>
      </c>
      <c s="100" r="C14">
        <v>14.0</v>
      </c>
      <c t="s" s="101" r="D14">
        <v>1459</v>
      </c>
      <c t="s" s="102" r="E14">
        <v>1460</v>
      </c>
      <c t="s" s="102" r="G14">
        <v>1461</v>
      </c>
      <c s="103" r="H14">
        <v>2.0</v>
      </c>
      <c t="str" s="104" r="I14">
        <f>H14/105*100</f>
        <v>1.904761905</v>
      </c>
      <c t="s" s="103" r="K14">
        <v>1462</v>
      </c>
      <c s="105" r="L14">
        <v>2.0</v>
      </c>
      <c t="str" s="104" r="M14">
        <f>L14/105*100</f>
        <v>1.904761905</v>
      </c>
    </row>
    <row r="15">
      <c s="101" r="D15"/>
      <c t="s" s="102" r="E15">
        <v>1463</v>
      </c>
      <c t="s" s="102" r="G15">
        <v>1464</v>
      </c>
      <c s="103" r="H15">
        <v>2.0</v>
      </c>
      <c t="str" s="104" r="I15">
        <f>H15/105*100</f>
        <v>1.904761905</v>
      </c>
      <c t="s" s="103" r="K15">
        <v>1465</v>
      </c>
      <c s="105" r="L15">
        <v>2.0</v>
      </c>
      <c t="str" s="104" r="M15">
        <f>L15/105*100</f>
        <v>1.904761905</v>
      </c>
    </row>
    <row r="16">
      <c s="101" r="D16"/>
      <c t="s" s="102" r="E16">
        <v>1466</v>
      </c>
      <c t="s" s="102" r="G16">
        <v>1467</v>
      </c>
      <c s="103" r="H16">
        <v>2.0</v>
      </c>
      <c t="str" s="104" r="I16">
        <f>H16/105*100</f>
        <v>1.904761905</v>
      </c>
      <c t="s" s="103" r="K16">
        <v>1468</v>
      </c>
      <c s="105" r="L16">
        <v>2.0</v>
      </c>
      <c t="str" s="104" r="M16">
        <f>L16/105*100</f>
        <v>1.904761905</v>
      </c>
    </row>
    <row r="17">
      <c s="101" r="D17"/>
      <c t="s" s="102" r="E17">
        <v>1469</v>
      </c>
      <c t="s" s="102" r="G17">
        <v>1470</v>
      </c>
      <c s="103" r="H17">
        <v>2.0</v>
      </c>
      <c t="str" s="104" r="I17">
        <f>H17/105*100</f>
        <v>1.904761905</v>
      </c>
      <c t="s" s="103" r="K17">
        <v>1471</v>
      </c>
      <c s="105" r="L17">
        <v>2.0</v>
      </c>
      <c t="str" s="104" r="M17">
        <f>L17/105*100</f>
        <v>1.904761905</v>
      </c>
    </row>
    <row r="18">
      <c s="101" r="D18"/>
      <c t="s" s="102" r="E18">
        <v>1472</v>
      </c>
      <c t="s" s="102" r="G18">
        <v>1473</v>
      </c>
      <c s="103" r="H18">
        <v>2.0</v>
      </c>
      <c t="str" s="104" r="I18">
        <f>H18/105*100</f>
        <v>1.904761905</v>
      </c>
      <c t="s" s="103" r="K18">
        <v>1474</v>
      </c>
      <c s="105" r="L18">
        <v>2.0</v>
      </c>
      <c t="str" s="104" r="M18">
        <f>L18/105*100</f>
        <v>1.904761905</v>
      </c>
    </row>
    <row r="19">
      <c s="101" r="D19"/>
      <c t="s" s="102" r="E19">
        <v>1475</v>
      </c>
      <c t="s" s="102" r="G19">
        <v>1476</v>
      </c>
      <c s="103" r="H19">
        <v>2.0</v>
      </c>
      <c t="str" s="104" r="I19">
        <f>H19/105*100</f>
        <v>1.904761905</v>
      </c>
      <c t="s" s="103" r="K19">
        <v>1477</v>
      </c>
      <c s="105" r="L19">
        <v>2.0</v>
      </c>
      <c t="str" s="104" r="M19">
        <f>L19/105*100</f>
        <v>1.904761905</v>
      </c>
    </row>
    <row r="20">
      <c s="101" r="D20"/>
      <c t="s" s="102" r="E20">
        <v>1478</v>
      </c>
      <c t="s" s="102" r="G20">
        <v>1479</v>
      </c>
      <c s="103" r="H20">
        <v>1.0</v>
      </c>
      <c t="str" s="104" r="I20">
        <f>H20/105*100</f>
        <v>0.9523809524</v>
      </c>
      <c t="s" s="106" r="K20">
        <v>1480</v>
      </c>
      <c s="105" r="L20">
        <v>2.0</v>
      </c>
      <c t="str" s="104" r="M20">
        <f>L20/105*100</f>
        <v>1.904761905</v>
      </c>
    </row>
    <row r="21">
      <c s="101" r="D21"/>
      <c t="s" s="102" r="E21">
        <v>1481</v>
      </c>
      <c t="s" s="102" r="G21">
        <v>1482</v>
      </c>
      <c s="103" r="H21">
        <v>1.0</v>
      </c>
      <c t="str" s="104" r="I21">
        <f>H21/105*100</f>
        <v>0.9523809524</v>
      </c>
      <c t="s" s="106" r="K21">
        <v>1483</v>
      </c>
      <c s="105" r="L21">
        <v>2.0</v>
      </c>
      <c t="str" s="104" r="M21">
        <f>L21/105*100</f>
        <v>1.904761905</v>
      </c>
    </row>
    <row r="22">
      <c s="101" r="D22"/>
      <c t="s" s="102" r="E22">
        <v>1484</v>
      </c>
      <c t="s" s="102" r="G22">
        <v>1485</v>
      </c>
      <c s="103" r="H22">
        <v>1.0</v>
      </c>
      <c t="str" s="104" r="I22">
        <f>H22/105*100</f>
        <v>0.9523809524</v>
      </c>
      <c t="s" s="106" r="K22">
        <v>1486</v>
      </c>
      <c s="105" r="L22">
        <v>2.0</v>
      </c>
      <c t="str" s="104" r="M22">
        <f>L22/105*100</f>
        <v>1.904761905</v>
      </c>
    </row>
    <row r="23">
      <c s="101" r="D23"/>
      <c t="s" s="102" r="E23">
        <v>1487</v>
      </c>
      <c t="s" s="102" r="G23">
        <v>1488</v>
      </c>
      <c s="103" r="H23">
        <v>1.0</v>
      </c>
      <c t="str" s="104" r="I23">
        <f>H23/105*100</f>
        <v>0.9523809524</v>
      </c>
      <c t="s" s="103" r="K23">
        <v>1489</v>
      </c>
      <c s="105" r="L23">
        <v>1.0</v>
      </c>
      <c t="str" s="104" r="M23">
        <f>L23/105*100</f>
        <v>0.9523809524</v>
      </c>
    </row>
    <row r="24">
      <c s="101" r="D24"/>
      <c t="s" s="102" r="E24">
        <v>1490</v>
      </c>
      <c t="s" s="102" r="G24">
        <v>1491</v>
      </c>
      <c s="103" r="H24">
        <v>1.0</v>
      </c>
      <c t="str" s="104" r="I24">
        <f>H24/105*100</f>
        <v>0.9523809524</v>
      </c>
      <c t="s" s="103" r="K24">
        <v>1492</v>
      </c>
      <c s="105" r="L24">
        <v>1.0</v>
      </c>
      <c t="str" s="104" r="M24">
        <f>L24/105*100</f>
        <v>0.9523809524</v>
      </c>
    </row>
    <row r="25">
      <c s="101" r="D25"/>
      <c t="s" s="102" r="E25">
        <v>1493</v>
      </c>
      <c t="s" s="102" r="G25">
        <v>1494</v>
      </c>
      <c s="103" r="H25">
        <v>1.0</v>
      </c>
      <c t="str" s="104" r="I25">
        <f>H25/105*100</f>
        <v>0.9523809524</v>
      </c>
      <c t="s" s="103" r="K25">
        <v>1495</v>
      </c>
      <c s="105" r="L25">
        <v>1.0</v>
      </c>
      <c t="str" s="104" r="M25">
        <f>L25/105*100</f>
        <v>0.9523809524</v>
      </c>
    </row>
    <row r="26">
      <c s="101" r="D26"/>
      <c t="s" s="102" r="E26">
        <v>1496</v>
      </c>
      <c t="s" s="102" r="G26">
        <v>1497</v>
      </c>
      <c s="103" r="H26">
        <v>1.0</v>
      </c>
      <c t="str" s="104" r="I26">
        <f>H26/105*100</f>
        <v>0.9523809524</v>
      </c>
      <c t="s" s="103" r="K26">
        <v>1498</v>
      </c>
      <c s="105" r="L26">
        <v>1.0</v>
      </c>
      <c t="str" s="104" r="M26">
        <f>L26/105*100</f>
        <v>0.9523809524</v>
      </c>
    </row>
    <row r="27">
      <c s="101" r="D27"/>
      <c t="s" s="102" r="E27">
        <v>1499</v>
      </c>
      <c t="s" s="102" r="G27">
        <v>1500</v>
      </c>
      <c s="103" r="H27">
        <v>1.0</v>
      </c>
      <c t="str" s="104" r="I27">
        <f>H27/105*100</f>
        <v>0.9523809524</v>
      </c>
      <c t="s" s="103" r="K27">
        <v>1501</v>
      </c>
      <c s="105" r="L27">
        <v>1.0</v>
      </c>
      <c t="str" s="104" r="M27">
        <f>L27/105*100</f>
        <v>0.9523809524</v>
      </c>
    </row>
    <row r="28">
      <c t="s" s="99" r="B28">
        <v>1502</v>
      </c>
      <c s="100" r="C28">
        <v>14.0</v>
      </c>
      <c t="s" s="101" r="D28">
        <v>1503</v>
      </c>
      <c t="s" s="102" r="E28">
        <v>1504</v>
      </c>
      <c t="s" s="102" r="G28">
        <v>1505</v>
      </c>
      <c s="103" r="H28">
        <v>1.0</v>
      </c>
      <c t="str" s="104" r="I28">
        <f>H28/105*100</f>
        <v>0.9523809524</v>
      </c>
      <c t="s" s="103" r="K28">
        <v>1506</v>
      </c>
      <c s="105" r="L28">
        <v>1.0</v>
      </c>
      <c t="str" s="104" r="M28">
        <f>L28/105*100</f>
        <v>0.9523809524</v>
      </c>
    </row>
    <row r="29">
      <c s="101" r="D29"/>
      <c t="s" s="102" r="E29">
        <v>1507</v>
      </c>
      <c t="s" s="102" r="G29">
        <v>1508</v>
      </c>
      <c s="103" r="H29">
        <v>1.0</v>
      </c>
      <c t="str" s="104" r="I29">
        <f>H29/105*100</f>
        <v>0.9523809524</v>
      </c>
      <c t="s" s="103" r="K29">
        <v>1509</v>
      </c>
      <c s="107" r="L29">
        <v>1.0</v>
      </c>
      <c t="str" s="104" r="M29">
        <f>L29/105*100</f>
        <v>0.9523809524</v>
      </c>
    </row>
    <row r="30">
      <c s="101" r="D30"/>
      <c t="s" s="102" r="E30">
        <v>1510</v>
      </c>
      <c t="s" s="102" r="G30">
        <v>1511</v>
      </c>
      <c s="103" r="H30">
        <v>1.0</v>
      </c>
      <c t="str" s="104" r="I30">
        <f>H30/105*100</f>
        <v>0.9523809524</v>
      </c>
      <c t="s" s="103" r="K30">
        <v>1512</v>
      </c>
      <c s="105" r="L30">
        <v>1.0</v>
      </c>
      <c t="str" s="104" r="M30">
        <f>L30/105*100</f>
        <v>0.9523809524</v>
      </c>
    </row>
    <row r="31">
      <c s="101" r="D31"/>
      <c t="s" s="102" r="E31">
        <v>1513</v>
      </c>
      <c t="s" s="102" r="G31">
        <v>1514</v>
      </c>
      <c s="103" r="H31">
        <v>1.0</v>
      </c>
      <c t="str" s="104" r="I31">
        <f>H31/105*100</f>
        <v>0.9523809524</v>
      </c>
      <c t="s" s="103" r="K31">
        <v>1515</v>
      </c>
      <c s="105" r="L31">
        <v>1.0</v>
      </c>
      <c t="str" s="104" r="M31">
        <f>L31/105*100</f>
        <v>0.9523809524</v>
      </c>
    </row>
    <row r="32">
      <c s="101" r="D32"/>
      <c t="s" s="102" r="E32">
        <v>1516</v>
      </c>
      <c t="s" s="102" r="G32">
        <v>1517</v>
      </c>
      <c s="103" r="H32">
        <v>1.0</v>
      </c>
      <c t="str" s="104" r="I32">
        <f>H32/105*100</f>
        <v>0.9523809524</v>
      </c>
      <c t="s" s="103" r="K32">
        <v>1518</v>
      </c>
      <c s="105" r="L32">
        <v>1.0</v>
      </c>
      <c t="str" s="104" r="M32">
        <f>L32/105*100</f>
        <v>0.9523809524</v>
      </c>
    </row>
    <row r="33">
      <c s="101" r="D33"/>
      <c t="s" s="102" r="E33">
        <v>1519</v>
      </c>
      <c t="s" s="102" r="G33">
        <v>1520</v>
      </c>
      <c s="103" r="H33">
        <v>1.0</v>
      </c>
      <c t="str" s="104" r="I33">
        <f>H33/105*100</f>
        <v>0.9523809524</v>
      </c>
      <c t="s" s="103" r="K33">
        <v>1521</v>
      </c>
      <c s="105" r="L33">
        <v>1.0</v>
      </c>
      <c t="str" s="104" r="M33">
        <f>L33/105*100</f>
        <v>0.9523809524</v>
      </c>
    </row>
    <row r="34">
      <c s="101" r="D34"/>
      <c t="s" s="102" r="E34">
        <v>1522</v>
      </c>
      <c t="s" s="102" r="G34">
        <v>1523</v>
      </c>
      <c s="103" r="H34">
        <v>1.0</v>
      </c>
      <c t="str" s="104" r="I34">
        <f>H34/105*100</f>
        <v>0.9523809524</v>
      </c>
      <c t="s" s="103" r="K34">
        <v>1524</v>
      </c>
      <c s="105" r="L34">
        <v>1.0</v>
      </c>
      <c t="str" s="104" r="M34">
        <f>L34/105*100</f>
        <v>0.9523809524</v>
      </c>
    </row>
    <row r="35">
      <c s="101" r="D35"/>
      <c t="s" s="102" r="E35">
        <v>1525</v>
      </c>
      <c t="s" s="102" r="G35">
        <v>1526</v>
      </c>
      <c s="103" r="H35">
        <v>1.0</v>
      </c>
      <c t="str" s="104" r="I35">
        <f>H35/105*100</f>
        <v>0.9523809524</v>
      </c>
      <c t="s" s="103" r="K35">
        <v>1527</v>
      </c>
      <c s="105" r="L35">
        <v>1.0</v>
      </c>
      <c t="str" s="104" r="M35">
        <f>L35/105*100</f>
        <v>0.9523809524</v>
      </c>
    </row>
    <row r="36">
      <c s="101" r="D36"/>
      <c t="s" s="102" r="E36">
        <v>1528</v>
      </c>
      <c t="s" s="102" r="G36">
        <v>1529</v>
      </c>
      <c s="103" r="H36">
        <v>1.0</v>
      </c>
      <c t="str" s="104" r="I36">
        <f>H36/105*100</f>
        <v>0.9523809524</v>
      </c>
      <c t="s" s="103" r="K36">
        <v>1530</v>
      </c>
      <c s="105" r="L36">
        <v>1.0</v>
      </c>
      <c t="str" s="104" r="M36">
        <f>L36/105*100</f>
        <v>0.9523809524</v>
      </c>
    </row>
    <row r="37">
      <c s="101" r="D37"/>
      <c t="s" s="102" r="E37">
        <v>1531</v>
      </c>
      <c t="s" s="102" r="G37">
        <v>1532</v>
      </c>
      <c s="103" r="H37">
        <v>1.0</v>
      </c>
      <c t="str" s="104" r="I37">
        <f>H37/105*100</f>
        <v>0.9523809524</v>
      </c>
      <c t="s" s="103" r="K37">
        <v>1533</v>
      </c>
      <c s="105" r="L37">
        <v>1.0</v>
      </c>
      <c t="str" s="104" r="M37">
        <f>L37/105*100</f>
        <v>0.9523809524</v>
      </c>
    </row>
    <row r="38">
      <c s="101" r="D38"/>
      <c t="s" s="102" r="E38">
        <v>1534</v>
      </c>
      <c t="s" s="102" r="G38">
        <v>1535</v>
      </c>
      <c s="103" r="H38">
        <v>1.0</v>
      </c>
      <c t="str" s="104" r="I38">
        <f>H38/105*100</f>
        <v>0.9523809524</v>
      </c>
      <c t="s" s="103" r="K38">
        <v>1536</v>
      </c>
      <c s="105" r="L38">
        <v>1.0</v>
      </c>
      <c t="str" s="104" r="M38">
        <f>L38/105*100</f>
        <v>0.9523809524</v>
      </c>
    </row>
    <row r="39">
      <c s="101" r="D39"/>
      <c t="s" s="102" r="E39">
        <v>1537</v>
      </c>
      <c t="s" s="102" r="G39">
        <v>1538</v>
      </c>
      <c s="103" r="H39">
        <v>1.0</v>
      </c>
      <c t="str" s="104" r="I39">
        <f>H39/105*100</f>
        <v>0.9523809524</v>
      </c>
      <c t="s" s="103" r="K39">
        <v>1539</v>
      </c>
      <c s="105" r="L39">
        <v>1.0</v>
      </c>
      <c t="str" s="104" r="M39">
        <f>L39/105*100</f>
        <v>0.9523809524</v>
      </c>
    </row>
    <row r="40">
      <c s="101" r="D40"/>
      <c t="s" s="102" r="E40">
        <v>1540</v>
      </c>
      <c t="s" s="102" r="G40">
        <v>1541</v>
      </c>
      <c s="103" r="H40">
        <v>1.0</v>
      </c>
      <c t="str" s="104" r="I40">
        <f>H40/105*100</f>
        <v>0.9523809524</v>
      </c>
      <c t="s" s="103" r="K40">
        <v>1542</v>
      </c>
      <c s="105" r="L40">
        <v>1.0</v>
      </c>
      <c t="str" s="104" r="M40">
        <f>L40/105*100</f>
        <v>0.9523809524</v>
      </c>
    </row>
    <row r="41">
      <c s="101" r="D41"/>
      <c t="s" s="102" r="E41">
        <v>1543</v>
      </c>
      <c t="s" s="102" r="G41">
        <v>1544</v>
      </c>
      <c s="103" r="H41">
        <v>1.0</v>
      </c>
      <c t="str" s="104" r="I41">
        <f>H41/105*100</f>
        <v>0.9523809524</v>
      </c>
      <c t="s" s="103" r="K41">
        <v>1545</v>
      </c>
      <c s="105" r="L41">
        <v>1.0</v>
      </c>
      <c t="str" s="104" r="M41">
        <f>L41/105*100</f>
        <v>0.9523809524</v>
      </c>
    </row>
    <row r="42">
      <c t="s" s="99" r="B42">
        <v>1546</v>
      </c>
      <c s="100" r="C42">
        <v>9.0</v>
      </c>
      <c t="s" s="101" r="D42">
        <v>1547</v>
      </c>
      <c t="s" s="102" r="E42">
        <v>1548</v>
      </c>
      <c t="s" s="102" r="G42">
        <v>1549</v>
      </c>
      <c s="103" r="H42">
        <v>1.0</v>
      </c>
      <c t="str" s="104" r="I42">
        <f>H42/105*100</f>
        <v>0.9523809524</v>
      </c>
      <c t="s" s="103" r="K42">
        <v>1550</v>
      </c>
      <c s="105" r="L42">
        <v>1.0</v>
      </c>
      <c t="str" s="104" r="M42">
        <f>L42/105*100</f>
        <v>0.9523809524</v>
      </c>
    </row>
    <row r="43">
      <c s="101" r="D43"/>
      <c t="s" s="102" r="E43">
        <v>1551</v>
      </c>
      <c t="s" s="102" r="G43">
        <v>1552</v>
      </c>
      <c s="103" r="H43">
        <v>1.0</v>
      </c>
      <c t="str" s="104" r="I43">
        <f>H43/105*100</f>
        <v>0.9523809524</v>
      </c>
      <c t="s" s="103" r="K43">
        <v>1553</v>
      </c>
      <c s="105" r="L43">
        <v>1.0</v>
      </c>
      <c t="str" s="104" r="M43">
        <f>L43/105*100</f>
        <v>0.9523809524</v>
      </c>
    </row>
    <row r="44">
      <c s="101" r="D44"/>
      <c t="s" s="102" r="E44">
        <v>1554</v>
      </c>
      <c t="s" s="102" r="G44">
        <v>1555</v>
      </c>
      <c s="103" r="H44">
        <v>1.0</v>
      </c>
      <c t="str" s="104" r="I44">
        <f>H44/105*100</f>
        <v>0.9523809524</v>
      </c>
      <c t="s" s="103" r="K44">
        <v>1556</v>
      </c>
      <c s="105" r="L44">
        <v>1.0</v>
      </c>
      <c t="str" s="104" r="M44">
        <f>L44/105*100</f>
        <v>0.9523809524</v>
      </c>
    </row>
    <row r="45">
      <c s="101" r="D45"/>
      <c t="s" s="102" r="E45">
        <v>1557</v>
      </c>
      <c t="s" s="102" r="G45">
        <v>1558</v>
      </c>
      <c s="103" r="H45">
        <v>1.0</v>
      </c>
      <c t="str" s="104" r="I45">
        <f>H45/105*100</f>
        <v>0.9523809524</v>
      </c>
      <c t="s" s="103" r="K45">
        <v>1559</v>
      </c>
      <c s="105" r="L45">
        <v>1.0</v>
      </c>
      <c t="str" s="104" r="M45">
        <f>L45/105*100</f>
        <v>0.9523809524</v>
      </c>
    </row>
    <row r="46">
      <c s="101" r="D46"/>
      <c t="s" s="102" r="E46">
        <v>1560</v>
      </c>
      <c t="s" s="102" r="G46">
        <v>1561</v>
      </c>
      <c s="103" r="H46">
        <v>1.0</v>
      </c>
      <c t="str" s="104" r="I46">
        <f>H46/105*100</f>
        <v>0.9523809524</v>
      </c>
      <c t="s" s="103" r="K46">
        <v>1562</v>
      </c>
      <c s="105" r="L46">
        <v>1.0</v>
      </c>
      <c t="str" s="104" r="M46">
        <f>L46/105*100</f>
        <v>0.9523809524</v>
      </c>
    </row>
    <row r="47">
      <c s="101" r="D47"/>
      <c t="s" s="102" r="E47">
        <v>1563</v>
      </c>
      <c t="s" s="102" r="G47">
        <v>1564</v>
      </c>
      <c s="103" r="H47">
        <v>1.0</v>
      </c>
      <c t="str" s="104" r="I47">
        <f>H47/105*100</f>
        <v>0.9523809524</v>
      </c>
      <c t="s" s="103" r="K47">
        <v>1565</v>
      </c>
      <c s="105" r="L47">
        <v>1.0</v>
      </c>
      <c t="str" s="104" r="M47">
        <f>L47/105*100</f>
        <v>0.9523809524</v>
      </c>
    </row>
    <row r="48">
      <c s="101" r="D48"/>
      <c t="s" s="102" r="E48">
        <v>1566</v>
      </c>
      <c t="s" s="102" r="G48">
        <v>1567</v>
      </c>
      <c s="103" r="H48">
        <v>1.0</v>
      </c>
      <c t="str" s="104" r="I48">
        <f>H48/105*100</f>
        <v>0.9523809524</v>
      </c>
      <c t="s" s="103" r="K48">
        <v>1568</v>
      </c>
      <c s="105" r="L48">
        <v>1.0</v>
      </c>
      <c t="str" s="104" r="M48">
        <f>L48/105*100</f>
        <v>0.9523809524</v>
      </c>
    </row>
    <row r="49">
      <c s="101" r="D49"/>
      <c t="s" s="102" r="E49">
        <v>1569</v>
      </c>
      <c t="s" s="102" r="G49">
        <v>1570</v>
      </c>
      <c s="103" r="H49">
        <v>1.0</v>
      </c>
      <c t="str" s="104" r="I49">
        <f>H49/105*100</f>
        <v>0.9523809524</v>
      </c>
      <c t="s" s="103" r="K49">
        <v>1571</v>
      </c>
      <c s="105" r="L49">
        <v>1.0</v>
      </c>
      <c t="str" s="104" r="M49">
        <f>L49/105*100</f>
        <v>0.9523809524</v>
      </c>
    </row>
    <row r="50">
      <c s="101" r="D50"/>
      <c t="s" s="102" r="E50">
        <v>1572</v>
      </c>
      <c t="s" s="102" r="G50">
        <v>1573</v>
      </c>
      <c s="103" r="H50">
        <v>1.0</v>
      </c>
      <c t="str" s="104" r="I50">
        <f>H50/105*100</f>
        <v>0.9523809524</v>
      </c>
      <c t="s" s="103" r="K50">
        <v>1574</v>
      </c>
      <c s="105" r="L50">
        <v>1.0</v>
      </c>
      <c t="str" s="104" r="M50">
        <f>L50/105*100</f>
        <v>0.9523809524</v>
      </c>
    </row>
    <row r="51">
      <c t="s" s="99" r="B51">
        <v>1575</v>
      </c>
      <c s="100" r="C51">
        <v>6.0</v>
      </c>
      <c t="s" s="101" r="D51">
        <v>1576</v>
      </c>
      <c t="s" s="102" r="E51">
        <v>1577</v>
      </c>
      <c t="s" s="102" r="G51">
        <v>1578</v>
      </c>
      <c s="103" r="H51">
        <v>1.0</v>
      </c>
      <c t="str" s="104" r="I51">
        <f>H51/105*100</f>
        <v>0.9523809524</v>
      </c>
      <c t="s" s="103" r="K51">
        <v>1579</v>
      </c>
      <c s="105" r="L51">
        <v>1.0</v>
      </c>
      <c t="str" s="104" r="M51">
        <f>L51/105*100</f>
        <v>0.9523809524</v>
      </c>
    </row>
    <row r="52">
      <c s="101" r="D52"/>
      <c t="s" s="102" r="E52">
        <v>1580</v>
      </c>
      <c t="s" s="102" r="G52">
        <v>1581</v>
      </c>
      <c s="103" r="H52">
        <v>1.0</v>
      </c>
      <c t="str" s="104" r="I52">
        <f>H52/105*100</f>
        <v>0.9523809524</v>
      </c>
      <c t="s" s="103" r="K52">
        <v>1582</v>
      </c>
      <c s="105" r="L52">
        <v>1.0</v>
      </c>
      <c t="str" s="104" r="M52">
        <f>L52/105*100</f>
        <v>0.9523809524</v>
      </c>
    </row>
    <row r="53">
      <c s="101" r="D53"/>
      <c t="s" s="102" r="E53">
        <v>1583</v>
      </c>
      <c t="s" s="102" r="G53">
        <v>1584</v>
      </c>
      <c s="103" r="H53">
        <v>1.0</v>
      </c>
      <c t="str" s="104" r="I53">
        <f>H53/105*100</f>
        <v>0.9523809524</v>
      </c>
      <c t="s" s="106" r="K53">
        <v>1585</v>
      </c>
      <c s="105" r="L53">
        <v>1.0</v>
      </c>
      <c t="str" s="104" r="M53">
        <f>L53/105*100</f>
        <v>0.9523809524</v>
      </c>
    </row>
    <row r="54">
      <c s="101" r="D54"/>
      <c t="s" s="102" r="E54">
        <v>1586</v>
      </c>
      <c t="s" s="102" r="G54">
        <v>1587</v>
      </c>
      <c s="103" r="H54">
        <v>1.0</v>
      </c>
      <c t="str" s="104" r="I54">
        <f>H54/105*100</f>
        <v>0.9523809524</v>
      </c>
      <c t="s" s="106" r="K54">
        <v>1588</v>
      </c>
      <c s="105" r="L54">
        <v>1.0</v>
      </c>
      <c t="str" s="104" r="M54">
        <f>L54/105*100</f>
        <v>0.9523809524</v>
      </c>
    </row>
    <row r="55">
      <c s="101" r="D55"/>
      <c t="s" s="102" r="E55">
        <v>1589</v>
      </c>
      <c t="s" s="102" r="G55">
        <v>1590</v>
      </c>
      <c s="103" r="H55">
        <v>1.0</v>
      </c>
      <c t="str" s="104" r="I55">
        <f>H55/105*100</f>
        <v>0.9523809524</v>
      </c>
      <c t="s" s="106" r="K55">
        <v>1591</v>
      </c>
      <c s="105" r="L55">
        <v>1.0</v>
      </c>
      <c t="str" s="104" r="M55">
        <f>L55/105*100</f>
        <v>0.9523809524</v>
      </c>
    </row>
    <row r="56">
      <c s="101" r="D56"/>
      <c t="s" s="102" r="E56">
        <v>1592</v>
      </c>
      <c t="s" s="102" r="G56">
        <v>1593</v>
      </c>
      <c s="103" r="H56">
        <v>1.0</v>
      </c>
      <c t="str" s="104" r="I56">
        <f>H56/105*100</f>
        <v>0.9523809524</v>
      </c>
      <c t="s" s="106" r="K56">
        <v>1594</v>
      </c>
      <c s="105" r="L56">
        <v>1.0</v>
      </c>
      <c t="str" s="104" r="M56">
        <f>L56/105*100</f>
        <v>0.9523809524</v>
      </c>
    </row>
    <row r="57">
      <c t="s" s="108" r="B57">
        <v>1595</v>
      </c>
      <c s="100" r="C57">
        <v>1.0</v>
      </c>
      <c t="s" s="109" r="D57">
        <v>1596</v>
      </c>
      <c t="s" s="102" r="E57">
        <v>1597</v>
      </c>
      <c t="s" s="102" r="G57">
        <v>1598</v>
      </c>
      <c s="103" r="H57">
        <v>1.0</v>
      </c>
      <c t="str" s="104" r="I57">
        <f>H57/105*100</f>
        <v>0.9523809524</v>
      </c>
      <c t="s" s="106" r="K57">
        <v>1599</v>
      </c>
      <c s="105" r="L57">
        <v>1.0</v>
      </c>
      <c t="str" s="104" r="M57">
        <f>L57/105*100</f>
        <v>0.9523809524</v>
      </c>
    </row>
    <row r="58">
      <c t="s" s="99" r="A58">
        <v>1600</v>
      </c>
      <c t="s" s="99" r="B58">
        <v>1601</v>
      </c>
      <c s="100" r="C58">
        <v>12.0</v>
      </c>
      <c t="s" s="101" r="D58">
        <v>1602</v>
      </c>
      <c t="s" s="102" r="E58">
        <v>1603</v>
      </c>
      <c t="s" s="102" r="G58">
        <v>1604</v>
      </c>
      <c s="103" r="H58">
        <v>1.0</v>
      </c>
      <c t="str" s="104" r="I58">
        <f>H58/105*100</f>
        <v>0.9523809524</v>
      </c>
      <c t="s" s="106" r="K58">
        <v>1605</v>
      </c>
      <c s="105" r="L58">
        <v>1.0</v>
      </c>
      <c t="str" s="104" r="M58">
        <f>L58/105*100</f>
        <v>0.9523809524</v>
      </c>
    </row>
    <row r="59">
      <c s="101" r="D59"/>
      <c t="s" s="102" r="E59">
        <v>1606</v>
      </c>
      <c t="s" s="102" r="G59">
        <v>1607</v>
      </c>
      <c s="103" r="H59">
        <v>1.0</v>
      </c>
      <c t="str" s="104" r="I59">
        <f>H59/105*100</f>
        <v>0.9523809524</v>
      </c>
      <c t="s" s="106" r="K59">
        <v>1608</v>
      </c>
      <c s="105" r="L59">
        <v>1.0</v>
      </c>
      <c t="str" s="104" r="M59">
        <f>L59/105*100</f>
        <v>0.9523809524</v>
      </c>
    </row>
    <row r="60">
      <c s="101" r="D60"/>
      <c t="s" s="102" r="E60">
        <v>1609</v>
      </c>
      <c t="s" s="102" r="G60">
        <v>1610</v>
      </c>
      <c s="103" r="H60">
        <v>1.0</v>
      </c>
      <c t="str" s="104" r="I60">
        <f>H60/105*100</f>
        <v>0.9523809524</v>
      </c>
      <c t="s" s="106" r="K60">
        <v>1611</v>
      </c>
      <c s="105" r="L60">
        <v>1.0</v>
      </c>
      <c t="str" s="104" r="M60">
        <f>L60/105*100</f>
        <v>0.9523809524</v>
      </c>
    </row>
    <row r="61">
      <c s="101" r="D61"/>
      <c t="s" s="102" r="E61">
        <v>1612</v>
      </c>
      <c t="s" s="102" r="G61">
        <v>1613</v>
      </c>
      <c s="103" r="H61">
        <v>1.0</v>
      </c>
      <c t="str" s="104" r="I61">
        <f>H61/105*100</f>
        <v>0.9523809524</v>
      </c>
      <c t="s" s="106" r="K61">
        <v>1614</v>
      </c>
      <c s="105" r="L61">
        <v>1.0</v>
      </c>
      <c t="str" s="104" r="M61">
        <f>L61/105*100</f>
        <v>0.9523809524</v>
      </c>
    </row>
    <row r="62">
      <c s="101" r="D62"/>
      <c t="s" s="102" r="E62">
        <v>1615</v>
      </c>
      <c t="s" s="102" r="G62">
        <v>1616</v>
      </c>
      <c s="103" r="H62">
        <v>1.0</v>
      </c>
      <c t="str" s="104" r="I62">
        <f>H62/105*100</f>
        <v>0.9523809524</v>
      </c>
      <c t="s" s="106" r="K62">
        <v>1617</v>
      </c>
      <c s="105" r="L62">
        <v>1.0</v>
      </c>
      <c t="str" s="104" r="M62">
        <f>L62/105*100</f>
        <v>0.9523809524</v>
      </c>
    </row>
    <row r="63">
      <c s="101" r="D63"/>
      <c t="s" s="102" r="E63">
        <v>1618</v>
      </c>
      <c t="s" s="102" r="G63">
        <v>1619</v>
      </c>
      <c s="103" r="H63">
        <v>1.0</v>
      </c>
      <c t="str" s="104" r="I63">
        <f>H63/105*100</f>
        <v>0.9523809524</v>
      </c>
      <c t="s" s="106" r="K63">
        <v>1620</v>
      </c>
      <c s="105" r="L63">
        <v>1.0</v>
      </c>
      <c t="str" s="104" r="M63">
        <f>L63/105*100</f>
        <v>0.9523809524</v>
      </c>
    </row>
    <row r="64">
      <c s="101" r="D64"/>
      <c t="s" s="102" r="E64">
        <v>1621</v>
      </c>
      <c t="s" s="102" r="G64">
        <v>1622</v>
      </c>
      <c s="103" r="H64">
        <v>1.0</v>
      </c>
      <c t="str" s="104" r="I64">
        <f>H64/105*100</f>
        <v>0.9523809524</v>
      </c>
      <c t="s" s="106" r="K64">
        <v>1623</v>
      </c>
      <c s="105" r="L64">
        <v>1.0</v>
      </c>
      <c t="str" s="104" r="M64">
        <f>L64/105*100</f>
        <v>0.9523809524</v>
      </c>
    </row>
    <row r="65">
      <c s="101" r="D65"/>
      <c t="s" s="102" r="E65">
        <v>1624</v>
      </c>
      <c t="s" s="102" r="G65">
        <v>1625</v>
      </c>
      <c s="103" r="H65">
        <v>1.0</v>
      </c>
      <c t="str" s="104" r="I65">
        <f>H65/105*100</f>
        <v>0.9523809524</v>
      </c>
      <c t="s" s="106" r="K65">
        <v>1626</v>
      </c>
      <c s="105" r="L65">
        <v>1.0</v>
      </c>
      <c t="str" s="104" r="M65">
        <f>L65/105*100</f>
        <v>0.9523809524</v>
      </c>
    </row>
    <row r="66">
      <c s="101" r="D66"/>
      <c t="s" s="102" r="E66">
        <v>1627</v>
      </c>
      <c t="s" s="102" r="G66">
        <v>1628</v>
      </c>
      <c s="103" r="H66">
        <v>1.0</v>
      </c>
      <c t="str" s="104" r="I66">
        <f>H66/105*100</f>
        <v>0.9523809524</v>
      </c>
    </row>
    <row r="67">
      <c s="101" r="D67"/>
      <c t="s" s="102" r="E67">
        <v>1629</v>
      </c>
      <c t="s" s="102" r="G67">
        <v>1630</v>
      </c>
      <c s="103" r="H67">
        <v>1.0</v>
      </c>
      <c t="str" s="104" r="I67">
        <f>H67/105*100</f>
        <v>0.9523809524</v>
      </c>
      <c t="str" s="110" r="L67">
        <f>sum(L2:L65)</f>
        <v>105</v>
      </c>
    </row>
    <row r="68">
      <c s="101" r="D68"/>
      <c t="s" s="102" r="E68">
        <v>1631</v>
      </c>
      <c t="s" s="102" r="G68">
        <v>1632</v>
      </c>
      <c s="103" r="H68">
        <v>1.0</v>
      </c>
      <c t="str" s="104" r="I68">
        <f>H68/105*100</f>
        <v>0.9523809524</v>
      </c>
    </row>
    <row r="69">
      <c s="101" r="D69"/>
      <c t="s" s="102" r="E69">
        <v>1633</v>
      </c>
      <c t="s" s="102" r="G69">
        <v>1634</v>
      </c>
      <c s="103" r="H69">
        <v>1.0</v>
      </c>
      <c t="str" s="104" r="I69">
        <f>H69/105*100</f>
        <v>0.9523809524</v>
      </c>
    </row>
    <row r="70">
      <c t="s" s="99" r="B70">
        <v>1635</v>
      </c>
      <c s="100" r="C70">
        <v>14.0</v>
      </c>
      <c t="s" s="101" r="D70">
        <v>1636</v>
      </c>
      <c t="s" s="102" r="E70">
        <v>1637</v>
      </c>
      <c t="s" s="102" r="G70">
        <v>1638</v>
      </c>
      <c s="103" r="H70">
        <v>1.0</v>
      </c>
      <c t="str" s="104" r="I70">
        <f>H70/105*100</f>
        <v>0.9523809524</v>
      </c>
    </row>
    <row r="71">
      <c s="101" r="D71"/>
      <c t="s" s="102" r="E71">
        <v>1639</v>
      </c>
      <c t="s" s="102" r="G71">
        <v>1640</v>
      </c>
      <c s="103" r="H71">
        <v>1.0</v>
      </c>
      <c t="str" s="104" r="I71">
        <f>H71/105*100</f>
        <v>0.9523809524</v>
      </c>
    </row>
    <row r="72">
      <c s="101" r="D72"/>
      <c t="s" s="102" r="E72">
        <v>1641</v>
      </c>
      <c t="s" s="102" r="G72">
        <v>1642</v>
      </c>
      <c s="103" r="H72">
        <v>1.0</v>
      </c>
      <c t="str" s="104" r="I72">
        <f>H72/105*100</f>
        <v>0.9523809524</v>
      </c>
    </row>
    <row r="73">
      <c s="101" r="D73"/>
      <c t="s" s="102" r="E73">
        <v>1643</v>
      </c>
      <c t="s" s="102" r="G73">
        <v>1644</v>
      </c>
      <c s="103" r="H73">
        <v>1.0</v>
      </c>
      <c t="str" s="104" r="I73">
        <f>H73/105*100</f>
        <v>0.9523809524</v>
      </c>
    </row>
    <row r="74">
      <c s="101" r="D74"/>
      <c t="s" s="102" r="E74">
        <v>1645</v>
      </c>
      <c t="s" s="102" r="G74">
        <v>1646</v>
      </c>
      <c s="103" r="H74">
        <v>1.0</v>
      </c>
      <c t="str" s="104" r="I74">
        <f>H74/105*100</f>
        <v>0.9523809524</v>
      </c>
    </row>
    <row r="75">
      <c s="101" r="D75"/>
      <c t="s" s="102" r="E75">
        <v>1647</v>
      </c>
      <c t="s" s="102" r="G75">
        <v>1648</v>
      </c>
      <c s="103" r="H75">
        <v>1.0</v>
      </c>
      <c t="str" s="104" r="I75">
        <f>H75/105*100</f>
        <v>0.9523809524</v>
      </c>
    </row>
    <row r="76">
      <c s="101" r="D76"/>
      <c t="s" s="102" r="E76">
        <v>1649</v>
      </c>
      <c t="s" s="102" r="G76">
        <v>1650</v>
      </c>
      <c s="103" r="H76">
        <v>1.0</v>
      </c>
      <c t="str" s="104" r="I76">
        <f>H76/105*100</f>
        <v>0.9523809524</v>
      </c>
    </row>
    <row r="77">
      <c s="101" r="D77"/>
      <c t="s" s="102" r="E77">
        <v>1651</v>
      </c>
      <c t="s" s="102" r="G77">
        <v>1652</v>
      </c>
      <c s="103" r="H77">
        <v>1.0</v>
      </c>
      <c t="str" s="104" r="I77">
        <f>H77/105*100</f>
        <v>0.9523809524</v>
      </c>
    </row>
    <row r="78">
      <c s="101" r="D78"/>
      <c t="s" s="102" r="E78">
        <v>1653</v>
      </c>
      <c t="s" s="102" r="G78">
        <v>1654</v>
      </c>
      <c s="103" r="H78">
        <v>1.0</v>
      </c>
      <c t="str" s="104" r="I78">
        <f>H78/105*100</f>
        <v>0.9523809524</v>
      </c>
    </row>
    <row r="79">
      <c s="101" r="D79"/>
      <c t="s" s="102" r="E79">
        <v>1655</v>
      </c>
      <c t="s" s="102" r="G79">
        <v>1656</v>
      </c>
      <c s="103" r="H79">
        <v>1.0</v>
      </c>
      <c t="str" s="104" r="I79">
        <f>H79/105*100</f>
        <v>0.9523809524</v>
      </c>
    </row>
    <row r="80">
      <c s="101" r="D80"/>
      <c t="s" s="102" r="E80">
        <v>1657</v>
      </c>
      <c t="s" s="102" r="G80">
        <v>1658</v>
      </c>
      <c s="103" r="H80">
        <v>1.0</v>
      </c>
      <c t="str" s="104" r="I80">
        <f>H80/105*100</f>
        <v>0.9523809524</v>
      </c>
    </row>
    <row r="81">
      <c s="101" r="D81"/>
      <c t="s" s="102" r="E81">
        <v>1659</v>
      </c>
      <c t="s" s="102" r="G81">
        <v>1660</v>
      </c>
      <c s="103" r="H81">
        <v>1.0</v>
      </c>
      <c t="str" s="104" r="I81">
        <f>H81/105*100</f>
        <v>0.9523809524</v>
      </c>
    </row>
    <row r="82">
      <c s="101" r="D82"/>
      <c t="s" s="102" r="E82">
        <v>1661</v>
      </c>
    </row>
    <row r="83">
      <c s="101" r="D83"/>
      <c t="s" s="102" r="E83">
        <v>1662</v>
      </c>
      <c t="str" r="H83">
        <f>sum(H2:H81)</f>
        <v>105</v>
      </c>
    </row>
    <row r="84">
      <c t="s" s="99" r="B84">
        <v>1663</v>
      </c>
      <c s="100" r="C84">
        <v>12.0</v>
      </c>
      <c t="s" s="101" r="D84">
        <v>1664</v>
      </c>
      <c t="s" s="102" r="E84">
        <v>1665</v>
      </c>
    </row>
    <row r="85">
      <c s="101" r="D85"/>
      <c t="s" s="102" r="E85">
        <v>1666</v>
      </c>
    </row>
    <row r="86">
      <c s="101" r="D86"/>
      <c t="s" s="102" r="E86">
        <v>1667</v>
      </c>
    </row>
    <row r="87">
      <c s="101" r="D87"/>
      <c t="s" s="102" r="E87">
        <v>1668</v>
      </c>
    </row>
    <row r="88">
      <c s="101" r="D88"/>
      <c t="s" s="102" r="E88">
        <v>1669</v>
      </c>
    </row>
    <row r="89">
      <c s="101" r="D89"/>
      <c t="s" s="102" r="E89">
        <v>1670</v>
      </c>
    </row>
    <row r="90">
      <c s="101" r="D90"/>
      <c t="s" s="102" r="E90">
        <v>1671</v>
      </c>
    </row>
    <row r="91">
      <c s="101" r="D91"/>
      <c t="s" s="102" r="E91">
        <v>1672</v>
      </c>
    </row>
    <row r="92">
      <c s="101" r="D92"/>
      <c t="s" s="102" r="E92">
        <v>1673</v>
      </c>
    </row>
    <row r="93">
      <c s="101" r="D93"/>
      <c t="s" s="102" r="E93">
        <v>1674</v>
      </c>
    </row>
    <row r="94">
      <c s="101" r="D94"/>
      <c t="s" s="102" r="E94">
        <v>1675</v>
      </c>
    </row>
    <row r="95">
      <c s="101" r="D95"/>
      <c t="s" s="102" r="E95">
        <v>1676</v>
      </c>
    </row>
    <row r="96">
      <c t="s" s="99" r="B96">
        <v>1677</v>
      </c>
      <c s="100" r="C96">
        <v>7.0</v>
      </c>
      <c t="s" s="101" r="D96">
        <v>1678</v>
      </c>
      <c t="s" s="102" r="E96">
        <v>1679</v>
      </c>
    </row>
    <row r="97">
      <c s="101" r="D97"/>
      <c t="s" s="102" r="E97">
        <v>1680</v>
      </c>
    </row>
    <row r="98">
      <c s="101" r="D98"/>
      <c t="s" s="102" r="E98">
        <v>1681</v>
      </c>
    </row>
    <row r="99">
      <c s="101" r="D99"/>
      <c t="s" s="102" r="E99">
        <v>1682</v>
      </c>
    </row>
    <row r="100">
      <c s="101" r="D100"/>
      <c t="s" s="102" r="E100">
        <v>1683</v>
      </c>
    </row>
    <row r="101">
      <c s="101" r="D101"/>
      <c t="s" s="102" r="E101">
        <v>1684</v>
      </c>
    </row>
    <row r="102">
      <c s="101" r="D102"/>
      <c t="s" s="102" r="E102">
        <v>1685</v>
      </c>
    </row>
    <row r="103">
      <c t="s" s="99" r="B103">
        <v>1686</v>
      </c>
      <c s="100" r="C103">
        <v>4.0</v>
      </c>
      <c t="s" s="101" r="D103">
        <v>1687</v>
      </c>
      <c t="s" s="102" r="E103">
        <v>1688</v>
      </c>
    </row>
    <row r="104">
      <c s="101" r="D104"/>
      <c t="s" s="102" r="E104">
        <v>1689</v>
      </c>
    </row>
    <row r="105">
      <c s="101" r="D105"/>
      <c t="s" s="102" r="E105">
        <v>1690</v>
      </c>
    </row>
    <row r="106">
      <c s="101" r="D106"/>
      <c t="s" s="102" r="E106">
        <v>1691</v>
      </c>
    </row>
    <row r="107">
      <c t="s" s="108" r="B107">
        <v>1692</v>
      </c>
      <c s="100" r="C107">
        <v>0.0</v>
      </c>
      <c t="s" s="109" r="D107">
        <v>1693</v>
      </c>
      <c t="s" s="111" r="E107">
        <v>1694</v>
      </c>
    </row>
  </sheetData>
  <mergeCells count="24">
    <mergeCell ref="C2:C13"/>
    <mergeCell ref="G1:I1"/>
    <mergeCell ref="K1:M1"/>
    <mergeCell ref="B14:B27"/>
    <mergeCell ref="A2:A57"/>
    <mergeCell ref="B28:B41"/>
    <mergeCell ref="C28:C41"/>
    <mergeCell ref="C14:C27"/>
    <mergeCell ref="B2:B13"/>
    <mergeCell ref="B51:B56"/>
    <mergeCell ref="C84:C95"/>
    <mergeCell ref="C96:C102"/>
    <mergeCell ref="C70:C83"/>
    <mergeCell ref="C58:C69"/>
    <mergeCell ref="B70:B83"/>
    <mergeCell ref="A58:A107"/>
    <mergeCell ref="B84:B95"/>
    <mergeCell ref="C42:C50"/>
    <mergeCell ref="B42:B50"/>
    <mergeCell ref="B96:B102"/>
    <mergeCell ref="B103:B106"/>
    <mergeCell ref="B58:B69"/>
    <mergeCell ref="C51:C56"/>
    <mergeCell ref="C103:C10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1.43"/>
    <col min="2" customWidth="1" max="2" width="16.71"/>
    <col min="3" customWidth="1" max="3" width="3.29"/>
    <col min="4" customWidth="1" max="4" width="5.14"/>
    <col min="5" customWidth="1" max="6" width="23.57"/>
    <col min="7" customWidth="1" max="7" width="3.0"/>
    <col min="8" customWidth="1" max="8" width="12.71"/>
    <col min="9" customWidth="1" max="9" width="19.57"/>
    <col min="10" customWidth="1" max="10" width="5.0"/>
    <col min="11" customWidth="1" max="11" width="21.43"/>
    <col min="12" customWidth="1" max="12" width="13.29"/>
    <col min="13" customWidth="1" max="13" width="4.14"/>
    <col min="14" customWidth="1" max="14" width="19.57"/>
    <col min="15" customWidth="1" max="15" width="12.86"/>
  </cols>
  <sheetData>
    <row customHeight="1" r="1" ht="30.0">
      <c t="s" s="112" r="A1">
        <v>1695</v>
      </c>
      <c s="7" r="D1"/>
      <c t="s" s="112" r="E1">
        <v>1696</v>
      </c>
      <c s="7" r="J1"/>
      <c t="s" s="113" r="K1">
        <v>1697</v>
      </c>
      <c s="7" r="M1"/>
      <c t="s" s="113" r="N1">
        <v>1698</v>
      </c>
    </row>
    <row customHeight="1" r="2" ht="12.75">
      <c s="7" r="A2"/>
      <c s="7" r="B2"/>
      <c s="7" r="C2"/>
      <c s="7" r="D2"/>
      <c s="7" r="E2"/>
      <c s="7" r="F2"/>
      <c s="7" r="G2"/>
      <c s="7" r="H2"/>
      <c s="7" r="I2"/>
      <c s="7" r="J2"/>
      <c s="114" r="K2"/>
      <c s="115" r="L2"/>
      <c s="7" r="M2"/>
      <c s="114" r="N2"/>
      <c s="115" r="O2"/>
    </row>
    <row customHeight="1" r="3" ht="12.75">
      <c s="7" r="A3"/>
      <c s="7" r="B3"/>
      <c s="7" r="C3"/>
      <c s="7" r="D3"/>
      <c t="s" s="116" r="E3">
        <v>1699</v>
      </c>
      <c s="7" r="J3"/>
      <c s="114" r="K3"/>
      <c s="115" r="L3"/>
      <c s="7" r="M3"/>
      <c s="114" r="N3"/>
      <c s="115" r="O3"/>
    </row>
    <row customHeight="1" r="4" ht="12.75">
      <c s="7" r="A4"/>
      <c s="7" r="B4"/>
      <c s="7" r="C4"/>
      <c s="7" r="D4"/>
      <c s="7" r="E4"/>
      <c s="7" r="F4"/>
      <c s="7" r="G4"/>
      <c s="7" r="H4"/>
      <c s="7" r="I4"/>
      <c s="7" r="J4"/>
      <c s="114" r="K4"/>
      <c s="115" r="L4"/>
      <c s="7" r="M4"/>
      <c s="114" r="N4"/>
      <c s="115" r="O4"/>
    </row>
    <row customHeight="1" r="5" ht="12.75">
      <c s="7" r="A5"/>
      <c s="7" r="B5"/>
      <c s="7" r="C5"/>
      <c s="7" r="D5"/>
      <c t="s" s="117" r="E5">
        <v>1700</v>
      </c>
      <c s="7" r="J5"/>
      <c s="114" r="K5"/>
      <c s="115" r="L5"/>
      <c s="7" r="M5"/>
      <c s="114" r="N5"/>
      <c s="115" r="O5"/>
    </row>
    <row customHeight="1" r="6" ht="12.75">
      <c s="7" r="A6"/>
      <c s="7" r="B6"/>
      <c s="7" r="C6"/>
      <c s="7" r="D6"/>
      <c s="7" r="E6"/>
      <c s="7" r="F6"/>
      <c s="7" r="G6"/>
      <c s="7" r="H6"/>
      <c s="7" r="I6"/>
      <c s="7" r="J6"/>
      <c s="114" r="K6"/>
      <c s="115" r="L6"/>
      <c s="7" r="M6"/>
      <c s="114" r="N6"/>
      <c s="115" r="O6"/>
    </row>
    <row customHeight="1" r="7" ht="12.75">
      <c t="s" s="118" r="A7">
        <v>1701</v>
      </c>
      <c s="7" r="C7"/>
      <c s="7" r="D7"/>
      <c t="s" s="119" r="E7">
        <v>1702</v>
      </c>
      <c s="7" r="G7"/>
      <c s="7" r="H7"/>
      <c s="7" r="I7"/>
      <c s="7" r="J7"/>
      <c s="114" r="K7"/>
      <c s="115" r="L7"/>
      <c s="7" r="M7"/>
      <c s="114" r="N7"/>
      <c s="115" r="O7"/>
    </row>
    <row customHeight="1" r="8" ht="12.75">
      <c t="s" s="94" r="A8">
        <v>1703</v>
      </c>
      <c s="120" r="B8">
        <v>46.0</v>
      </c>
      <c s="7" r="C8"/>
      <c s="7" r="D8"/>
      <c t="s" s="94" r="E8">
        <v>1704</v>
      </c>
      <c s="120" r="F8">
        <v>56.0</v>
      </c>
      <c s="7" r="G8"/>
      <c s="7" r="H8"/>
      <c s="7" r="I8"/>
      <c s="7" r="J8"/>
      <c s="114" r="K8"/>
      <c s="115" r="L8"/>
      <c s="7" r="M8"/>
      <c t="s" s="114" r="N8">
        <v>1705</v>
      </c>
      <c t="str" s="115" r="O8">
        <f>F8/B8</f>
        <v>1.22</v>
      </c>
    </row>
    <row customHeight="1" r="9" ht="12.75">
      <c t="s" s="94" r="A9">
        <v>1706</v>
      </c>
      <c s="120" r="B9">
        <v>59.0</v>
      </c>
      <c s="7" r="C9"/>
      <c s="7" r="D9"/>
      <c t="s" s="94" r="E9">
        <v>1707</v>
      </c>
      <c s="120" r="F9">
        <v>49.0</v>
      </c>
      <c s="7" r="G9"/>
      <c s="7" r="H9"/>
      <c s="7" r="I9"/>
      <c s="7" r="J9"/>
      <c t="s" s="114" r="K9">
        <v>1708</v>
      </c>
      <c t="str" s="115" r="L9">
        <f>B9/F9</f>
        <v>1.20</v>
      </c>
      <c s="7" r="M9"/>
      <c s="114" r="N9"/>
      <c s="115" r="O9"/>
    </row>
    <row customHeight="1" r="10" ht="12.75">
      <c s="7" r="A10"/>
      <c s="7" r="B10"/>
      <c s="7" r="C10"/>
      <c s="7" r="D10"/>
      <c s="7" r="E10"/>
      <c s="7" r="F10"/>
      <c s="7" r="G10"/>
      <c s="7" r="H10"/>
      <c s="7" r="I10"/>
      <c s="7" r="J10"/>
      <c s="114" r="K10"/>
      <c s="115" r="L10"/>
      <c s="7" r="M10"/>
      <c s="114" r="N10"/>
      <c s="115" r="O10"/>
    </row>
    <row customHeight="1" r="11" ht="12.75">
      <c t="s" s="9" r="A11">
        <v>1709</v>
      </c>
      <c s="7" r="C11"/>
      <c s="7" r="D11"/>
      <c t="s" s="9" r="E11">
        <v>1710</v>
      </c>
      <c s="7" r="G11"/>
      <c s="7" r="H11"/>
      <c s="7" r="I11"/>
      <c s="7" r="J11"/>
      <c s="114" r="K11"/>
      <c s="115" r="L11"/>
      <c s="7" r="M11"/>
      <c s="114" r="N11"/>
      <c s="115" r="O11"/>
    </row>
    <row customHeight="1" r="12" ht="12.75">
      <c t="s" s="14" r="A12">
        <v>1711</v>
      </c>
      <c s="56" r="B12">
        <v>2.0</v>
      </c>
      <c t="str" s="7" r="C12">
        <f>sum(B12:B17)</f>
        <v>105</v>
      </c>
      <c s="7" r="D12"/>
      <c t="s" s="14" r="E12">
        <v>1712</v>
      </c>
      <c s="56" r="F12">
        <v>24.0</v>
      </c>
      <c t="str" s="7" r="G12">
        <f>sum(F12:F17)</f>
        <v>105</v>
      </c>
      <c s="7" r="H12"/>
      <c s="7" r="I12"/>
      <c s="7" r="J12"/>
      <c s="114" r="K12"/>
      <c s="115" r="L12"/>
      <c s="7" r="M12"/>
      <c t="s" s="114" r="N12">
        <v>1713</v>
      </c>
      <c t="str" s="115" r="O12">
        <f>F12/B12</f>
        <v>12.00</v>
      </c>
    </row>
    <row customHeight="1" r="13" ht="12.75">
      <c t="s" s="14" r="A13">
        <v>1714</v>
      </c>
      <c s="56" r="B13">
        <v>20.0</v>
      </c>
      <c s="7" r="C13"/>
      <c s="7" r="D13"/>
      <c t="s" s="14" r="E13">
        <v>1715</v>
      </c>
      <c s="56" r="F13">
        <v>28.0</v>
      </c>
      <c s="7" r="G13"/>
      <c s="7" r="H13"/>
      <c s="7" r="I13"/>
      <c s="7" r="J13"/>
      <c s="114" r="K13"/>
      <c s="115" r="L13"/>
      <c s="7" r="M13"/>
      <c t="s" s="114" r="N13">
        <v>1716</v>
      </c>
      <c t="str" s="115" r="O13">
        <f>F13/B13</f>
        <v>1.40</v>
      </c>
    </row>
    <row customHeight="1" r="14" ht="12.75">
      <c t="s" s="14" r="A14">
        <v>1717</v>
      </c>
      <c s="56" r="B14">
        <v>45.0</v>
      </c>
      <c s="7" r="C14"/>
      <c s="7" r="D14"/>
      <c t="s" s="14" r="E14">
        <v>1718</v>
      </c>
      <c s="56" r="F14">
        <v>26.0</v>
      </c>
      <c s="7" r="G14"/>
      <c s="7" r="H14"/>
      <c s="7" r="I14"/>
      <c s="7" r="J14"/>
      <c t="s" s="114" r="K14">
        <v>1719</v>
      </c>
      <c t="str" s="115" r="L14">
        <f>B14/F14</f>
        <v>1.73</v>
      </c>
      <c s="7" r="M14"/>
      <c s="114" r="N14"/>
      <c s="115" r="O14"/>
    </row>
    <row customHeight="1" r="15" ht="12.75">
      <c t="s" s="14" r="A15">
        <v>1720</v>
      </c>
      <c s="56" r="B15">
        <v>38.0</v>
      </c>
      <c s="7" r="C15"/>
      <c s="7" r="D15"/>
      <c t="s" s="14" r="E15">
        <v>1721</v>
      </c>
      <c s="56" r="F15">
        <v>16.0</v>
      </c>
      <c s="7" r="G15"/>
      <c s="7" r="H15"/>
      <c s="7" r="I15"/>
      <c s="7" r="J15"/>
      <c t="s" s="114" r="K15">
        <v>1722</v>
      </c>
      <c t="str" s="115" r="L15">
        <f>B15/F15</f>
        <v>2.38</v>
      </c>
      <c s="7" r="M15"/>
      <c s="114" r="N15"/>
      <c s="115" r="O15"/>
    </row>
    <row customHeight="1" r="16" ht="12.75">
      <c t="s" s="14" r="A16">
        <v>1723</v>
      </c>
      <c s="56" r="B16">
        <v>0.0</v>
      </c>
      <c s="7" r="C16"/>
      <c s="7" r="D16"/>
      <c t="s" s="14" r="E16">
        <v>1724</v>
      </c>
      <c s="56" r="F16">
        <v>10.0</v>
      </c>
      <c s="7" r="G16"/>
      <c s="7" r="H16"/>
      <c s="7" r="I16"/>
      <c s="7" r="J16"/>
      <c s="114" r="K16"/>
      <c s="115" r="L16"/>
      <c s="7" r="M16"/>
      <c t="s" s="114" r="N16">
        <v>1725</v>
      </c>
      <c t="s" s="115" r="O16">
        <v>1726</v>
      </c>
    </row>
    <row customHeight="1" r="17" ht="12.75">
      <c t="s" s="14" r="A17">
        <v>1727</v>
      </c>
      <c s="56" r="B17">
        <v>0.0</v>
      </c>
      <c s="7" r="C17"/>
      <c s="7" r="D17"/>
      <c t="s" s="14" r="E17">
        <v>1728</v>
      </c>
      <c s="56" r="F17">
        <v>1.0</v>
      </c>
      <c s="7" r="G17"/>
      <c s="7" r="H17"/>
      <c s="7" r="I17"/>
      <c s="7" r="J17"/>
      <c s="114" r="K17"/>
      <c s="115" r="L17"/>
      <c s="7" r="M17"/>
      <c s="114" r="N17"/>
      <c s="115" r="O17"/>
    </row>
    <row customHeight="1" r="18" ht="12.75">
      <c s="7" r="A18"/>
      <c s="7" r="B18"/>
      <c s="7" r="C18"/>
      <c s="7" r="D18"/>
      <c s="7" r="E18"/>
      <c s="7" r="F18"/>
      <c s="7" r="G18"/>
      <c s="7" r="H18"/>
      <c s="7" r="I18"/>
      <c s="7" r="J18"/>
      <c s="114" r="K18"/>
      <c s="115" r="L18"/>
      <c s="7" r="M18"/>
      <c s="114" r="N18"/>
      <c s="115" r="O18"/>
    </row>
    <row customHeight="1" r="19" ht="12.75">
      <c t="s" s="121" r="A19">
        <v>1729</v>
      </c>
      <c t="s" s="28" r="B19">
        <v>1730</v>
      </c>
      <c s="122" r="C19">
        <v>1.0</v>
      </c>
      <c s="7" r="D19"/>
      <c t="s" s="121" r="E19">
        <v>1731</v>
      </c>
      <c t="s" s="28" r="F19">
        <v>1732</v>
      </c>
      <c s="122" r="G19">
        <v>12.0</v>
      </c>
      <c t="str" s="123" r="H19">
        <f>G19/105*20</f>
        <v>2</v>
      </c>
      <c s="7" r="I19"/>
      <c s="7" r="J19"/>
      <c s="114" r="K19"/>
      <c s="115" r="L19"/>
      <c s="7" r="M19"/>
      <c t="s" s="114" r="N19">
        <v>1733</v>
      </c>
      <c t="str" s="115" r="O19">
        <f>G19/C19</f>
        <v>12.00</v>
      </c>
    </row>
    <row customHeight="1" r="20" ht="12.75">
      <c t="s" s="28" r="B20">
        <v>1734</v>
      </c>
      <c s="122" r="C20">
        <v>9.0</v>
      </c>
      <c s="7" r="D20"/>
      <c t="s" s="28" r="F20">
        <v>1735</v>
      </c>
      <c s="122" r="G20">
        <v>14.0</v>
      </c>
      <c t="str" s="123" r="H20">
        <f>G20/105*20</f>
        <v>3</v>
      </c>
      <c s="7" r="I20"/>
      <c s="7" r="J20"/>
      <c s="114" r="K20"/>
      <c s="115" r="L20"/>
      <c s="7" r="M20"/>
      <c t="s" s="114" r="N20">
        <v>1736</v>
      </c>
      <c t="str" s="115" r="O20">
        <f>G20/C20</f>
        <v>1.56</v>
      </c>
    </row>
    <row customHeight="1" r="21" ht="12.75">
      <c t="s" s="28" r="B21">
        <v>1737</v>
      </c>
      <c s="122" r="C21">
        <v>27.0</v>
      </c>
      <c s="7" r="D21"/>
      <c t="s" s="28" r="F21">
        <v>1738</v>
      </c>
      <c s="122" r="G21">
        <v>14.0</v>
      </c>
      <c t="str" s="123" r="H21">
        <f>G21/105*20</f>
        <v>3</v>
      </c>
      <c s="7" r="I21"/>
      <c s="7" r="J21"/>
      <c t="s" s="114" r="K21">
        <v>1739</v>
      </c>
      <c t="str" s="115" r="L21">
        <f>C21/G21</f>
        <v>1.93</v>
      </c>
      <c s="7" r="M21"/>
      <c s="114" r="N21"/>
      <c s="115" r="O21"/>
    </row>
    <row customHeight="1" r="22" ht="12.75">
      <c t="s" s="28" r="B22">
        <v>1740</v>
      </c>
      <c s="122" r="C22">
        <v>9.0</v>
      </c>
      <c s="7" r="D22"/>
      <c t="s" s="28" r="F22">
        <v>1741</v>
      </c>
      <c s="122" r="G22">
        <v>9.0</v>
      </c>
      <c t="str" s="123" r="H22">
        <f>G22/105*20</f>
        <v>2</v>
      </c>
      <c s="7" r="I22"/>
      <c s="7" r="J22"/>
      <c s="114" r="K22"/>
      <c s="115" r="L22"/>
      <c s="7" r="M22"/>
      <c s="114" r="N22"/>
      <c s="115" r="O22"/>
    </row>
    <row customHeight="1" r="23" ht="12.75">
      <c t="s" s="28" r="B23">
        <v>1742</v>
      </c>
      <c s="122" r="C23">
        <v>0.0</v>
      </c>
      <c s="7" r="D23"/>
      <c t="s" s="28" r="F23">
        <v>1743</v>
      </c>
      <c s="122" r="G23">
        <v>6.0</v>
      </c>
      <c t="str" s="123" r="H23">
        <f>G23/105*20</f>
        <v>1</v>
      </c>
      <c s="7" r="I23"/>
      <c s="7" r="J23"/>
      <c s="114" r="K23"/>
      <c s="115" r="L23"/>
      <c s="7" r="M23"/>
      <c t="s" s="114" r="N23">
        <v>1744</v>
      </c>
      <c t="s" s="115" r="O23">
        <v>1745</v>
      </c>
    </row>
    <row customHeight="1" r="24" ht="12.75">
      <c t="s" s="43" r="B24">
        <v>1746</v>
      </c>
      <c s="124" r="C24">
        <v>0.0</v>
      </c>
      <c s="7" r="D24"/>
      <c t="s" s="43" r="F24">
        <v>1747</v>
      </c>
      <c s="124" r="G24">
        <v>1.0</v>
      </c>
      <c t="str" s="123" r="H24">
        <f>G24/105*20</f>
        <v>0</v>
      </c>
      <c s="7" r="I24"/>
      <c s="7" r="J24"/>
      <c s="114" r="K24"/>
      <c s="115" r="L24"/>
      <c s="7" r="M24"/>
      <c t="s" s="114" r="N24">
        <v>1748</v>
      </c>
      <c t="s" s="115" r="O24">
        <v>1749</v>
      </c>
    </row>
    <row customHeight="1" r="25" ht="12.75">
      <c t="s" s="121" r="A25">
        <v>1750</v>
      </c>
      <c t="s" s="28" r="B25">
        <v>1751</v>
      </c>
      <c s="122" r="C25">
        <v>1.0</v>
      </c>
      <c s="7" r="D25"/>
      <c t="s" s="121" r="E25">
        <v>1752</v>
      </c>
      <c t="s" s="28" r="F25">
        <v>1753</v>
      </c>
      <c s="122" r="G25">
        <v>12.0</v>
      </c>
      <c t="str" s="123" r="H25">
        <f>G25/105*20</f>
        <v>2</v>
      </c>
      <c s="7" r="I25"/>
      <c s="7" r="J25"/>
      <c s="114" r="K25"/>
      <c s="115" r="L25"/>
      <c s="7" r="M25"/>
      <c t="s" s="114" r="N25">
        <v>1754</v>
      </c>
      <c t="str" s="115" r="O25">
        <f>G25/C25</f>
        <v>12.00</v>
      </c>
    </row>
    <row customHeight="1" r="26" ht="12.75">
      <c t="s" s="28" r="B26">
        <v>1755</v>
      </c>
      <c s="122" r="C26">
        <v>11.0</v>
      </c>
      <c s="7" r="D26"/>
      <c t="s" s="28" r="F26">
        <v>1756</v>
      </c>
      <c s="122" r="G26">
        <v>14.0</v>
      </c>
      <c t="str" s="123" r="H26">
        <f>G26/105*20</f>
        <v>3</v>
      </c>
      <c s="7" r="I26"/>
      <c s="7" r="J26"/>
      <c s="114" r="K26"/>
      <c s="115" r="L26"/>
      <c s="7" r="M26"/>
      <c t="s" s="114" r="N26">
        <v>1757</v>
      </c>
      <c t="str" s="115" r="O26">
        <f>G26/C26</f>
        <v>1.27</v>
      </c>
    </row>
    <row customHeight="1" r="27" ht="12.75">
      <c t="s" s="28" r="B27">
        <v>1758</v>
      </c>
      <c s="122" r="C27">
        <v>18.0</v>
      </c>
      <c s="7" r="D27"/>
      <c t="s" s="28" r="F27">
        <v>1759</v>
      </c>
      <c s="122" r="G27">
        <v>12.0</v>
      </c>
      <c t="str" s="123" r="H27">
        <f>G27/105*20</f>
        <v>2</v>
      </c>
      <c s="7" r="I27"/>
      <c s="7" r="J27"/>
      <c t="s" s="114" r="K27">
        <v>1760</v>
      </c>
      <c t="str" s="115" r="L27">
        <f>C27/G27</f>
        <v>1.50</v>
      </c>
      <c s="7" r="M27"/>
      <c s="114" r="N27"/>
      <c s="115" r="O27"/>
    </row>
    <row customHeight="1" r="28" ht="12.75">
      <c t="s" s="28" r="B28">
        <v>1761</v>
      </c>
      <c s="122" r="C28">
        <v>29.0</v>
      </c>
      <c s="7" r="D28"/>
      <c t="s" s="28" r="F28">
        <v>1762</v>
      </c>
      <c s="122" r="G28">
        <v>7.0</v>
      </c>
      <c t="str" s="123" r="H28">
        <f>G28/105*20</f>
        <v>1</v>
      </c>
      <c s="7" r="I28"/>
      <c s="7" r="J28"/>
      <c t="s" s="114" r="K28">
        <v>1763</v>
      </c>
      <c t="str" s="115" r="L28">
        <f>C28/G28</f>
        <v>4.14</v>
      </c>
      <c s="7" r="M28"/>
      <c s="114" r="N28"/>
      <c s="115" r="O28"/>
    </row>
    <row customHeight="1" r="29" ht="12.75">
      <c t="s" s="28" r="B29">
        <v>1764</v>
      </c>
      <c s="122" r="C29">
        <v>0.0</v>
      </c>
      <c s="7" r="D29"/>
      <c t="s" s="28" r="F29">
        <v>1765</v>
      </c>
      <c s="122" r="G29">
        <v>4.0</v>
      </c>
      <c t="str" s="123" r="H29">
        <f>G29/105*20</f>
        <v>1</v>
      </c>
      <c s="7" r="I29"/>
      <c s="7" r="J29"/>
      <c s="114" r="K29"/>
      <c s="115" r="L29"/>
      <c s="7" r="M29"/>
      <c t="s" s="114" r="N29">
        <v>1766</v>
      </c>
      <c t="s" s="115" r="O29">
        <v>1767</v>
      </c>
    </row>
    <row customHeight="1" r="30" ht="12.75">
      <c t="s" s="43" r="B30">
        <v>1768</v>
      </c>
      <c s="124" r="C30">
        <v>0.0</v>
      </c>
      <c s="7" r="D30"/>
      <c t="s" s="43" r="F30">
        <v>1769</v>
      </c>
      <c s="124" r="G30">
        <v>0.0</v>
      </c>
      <c t="str" s="123" r="H30">
        <f>G30/105*20</f>
        <v>0</v>
      </c>
      <c s="7" r="I30"/>
      <c s="7" r="J30"/>
      <c s="114" r="K30"/>
      <c s="115" r="L30"/>
      <c s="7" r="M30"/>
      <c s="114" r="N30"/>
      <c s="115" r="O30"/>
    </row>
    <row customHeight="1" r="31" ht="12.75">
      <c s="7" r="A31"/>
      <c s="7" r="B31"/>
      <c s="7" r="C31"/>
      <c s="7" r="D31"/>
      <c s="7" r="E31"/>
      <c s="7" r="F31"/>
      <c s="7" r="G31"/>
      <c s="7" r="H31"/>
      <c s="7" r="I31"/>
      <c s="7" r="J31"/>
      <c s="114" r="K31"/>
      <c s="115" r="L31"/>
      <c s="7" r="M31"/>
      <c s="114" r="N31"/>
      <c s="115" r="O31"/>
    </row>
    <row customHeight="1" r="32" ht="12.75">
      <c t="s" s="46" r="A32">
        <v>1770</v>
      </c>
      <c s="125" r="C32">
        <v>53.0</v>
      </c>
      <c s="7" r="D32"/>
      <c s="7" r="E32"/>
      <c s="7" r="F32"/>
      <c s="7" r="G32"/>
      <c s="7" r="H32"/>
      <c s="7" r="I32"/>
      <c s="7" r="J32"/>
      <c s="114" r="K32"/>
      <c s="115" r="L32"/>
      <c s="7" r="M32"/>
      <c s="114" r="N32"/>
      <c s="115" r="O32"/>
    </row>
    <row customHeight="1" r="33" ht="12.75">
      <c t="s" s="46" r="A33">
        <v>1771</v>
      </c>
      <c s="125" r="C33">
        <v>56.0</v>
      </c>
      <c s="7" r="D33"/>
      <c s="7" r="E33"/>
      <c s="7" r="F33"/>
      <c s="7" r="G33"/>
      <c s="7" r="H33"/>
      <c s="7" r="I33"/>
      <c s="7" r="J33"/>
      <c s="114" r="K33"/>
      <c s="115" r="L33"/>
      <c s="7" r="M33"/>
      <c s="114" r="N33"/>
      <c s="115" r="O33"/>
    </row>
    <row customHeight="1" r="34" ht="12.75">
      <c s="7" r="A34"/>
      <c s="7" r="B34"/>
      <c s="7" r="C34"/>
      <c s="7" r="D34"/>
      <c s="7" r="E34"/>
      <c s="7" r="F34"/>
      <c s="7" r="G34"/>
      <c s="7" r="H34"/>
      <c s="7" r="I34"/>
      <c s="7" r="J34"/>
      <c s="114" r="K34"/>
      <c s="115" r="L34"/>
      <c s="7" r="M34"/>
      <c s="114" r="N34"/>
      <c s="115" r="O34"/>
    </row>
    <row customHeight="1" r="35" ht="12.75">
      <c t="s" s="126" r="A35">
        <v>1772</v>
      </c>
      <c s="7" r="C35"/>
      <c s="7" r="D35"/>
      <c t="s" s="126" r="E35">
        <v>1773</v>
      </c>
      <c s="7" r="G35"/>
      <c s="7" r="H35"/>
      <c s="7" r="I35"/>
      <c s="7" r="J35"/>
      <c s="114" r="K35"/>
      <c s="115" r="L35"/>
      <c s="7" r="M35"/>
      <c s="114" r="N35"/>
      <c s="115" r="O35"/>
    </row>
    <row customHeight="1" r="36" ht="12.75">
      <c t="s" s="10" r="A36">
        <v>1774</v>
      </c>
      <c s="127" r="B36">
        <v>0.0</v>
      </c>
      <c s="7" r="C36"/>
      <c s="7" r="D36"/>
      <c t="s" s="10" r="E36">
        <v>1775</v>
      </c>
      <c s="127" r="F36">
        <v>0.0</v>
      </c>
      <c s="7" r="G36"/>
      <c s="7" r="H36"/>
      <c s="7" r="I36"/>
      <c s="7" r="J36"/>
      <c s="114" r="K36"/>
      <c s="115" r="L36"/>
      <c s="7" r="M36"/>
      <c s="114" r="N36"/>
      <c s="115" r="O36"/>
    </row>
    <row customHeight="1" r="37" ht="25.5">
      <c t="s" s="37" r="A37">
        <v>1776</v>
      </c>
      <c s="127" r="B37">
        <v>8.0</v>
      </c>
      <c s="7" r="C37"/>
      <c s="7" r="D37"/>
      <c t="s" s="37" r="E37">
        <v>1777</v>
      </c>
      <c s="127" r="F37">
        <v>3.0</v>
      </c>
      <c s="7" r="G37"/>
      <c s="7" r="H37"/>
      <c s="7" r="I37"/>
      <c s="7" r="J37"/>
      <c t="s" s="128" r="K37">
        <v>1778</v>
      </c>
      <c t="str" s="115" r="L37">
        <f>B37/F37</f>
        <v>2.67</v>
      </c>
      <c s="7" r="M37"/>
      <c s="114" r="N37"/>
      <c s="115" r="O37"/>
    </row>
    <row customHeight="1" r="38" ht="38.25">
      <c t="s" s="37" r="A38">
        <v>1779</v>
      </c>
      <c s="127" r="B38">
        <v>56.0</v>
      </c>
      <c s="7" r="C38"/>
      <c s="7" r="D38"/>
      <c t="s" s="37" r="E38">
        <v>1780</v>
      </c>
      <c s="127" r="F38">
        <v>12.0</v>
      </c>
      <c s="7" r="G38"/>
      <c s="7" r="H38"/>
      <c s="7" r="I38"/>
      <c s="7" r="J38"/>
      <c t="s" s="128" r="K38">
        <v>1781</v>
      </c>
      <c t="str" s="115" r="L38">
        <f>B38/F38</f>
        <v>4.67</v>
      </c>
      <c s="7" r="M38"/>
      <c s="114" r="N38"/>
      <c s="115" r="O38"/>
    </row>
    <row customHeight="1" r="39" ht="25.5">
      <c t="s" s="37" r="A39">
        <v>1782</v>
      </c>
      <c s="127" r="B39">
        <v>6.0</v>
      </c>
      <c s="7" r="C39"/>
      <c s="7" r="D39"/>
      <c t="s" s="37" r="E39">
        <v>1783</v>
      </c>
      <c s="127" r="F39">
        <v>17.0</v>
      </c>
      <c s="7" r="G39"/>
      <c s="7" r="H39"/>
      <c s="7" r="I39"/>
      <c s="7" r="J39"/>
      <c s="128" r="K39"/>
      <c s="115" r="L39"/>
      <c s="7" r="M39"/>
      <c t="s" s="128" r="N39">
        <v>1784</v>
      </c>
      <c t="str" s="115" r="O39">
        <f>F39/B39</f>
        <v>2.83</v>
      </c>
    </row>
    <row customHeight="1" r="40" ht="12.75">
      <c t="s" s="10" r="A40">
        <v>1785</v>
      </c>
      <c s="127" r="B40">
        <v>4.0</v>
      </c>
      <c s="7" r="C40"/>
      <c s="7" r="D40"/>
      <c t="s" s="10" r="E40">
        <v>1786</v>
      </c>
      <c s="127" r="F40">
        <v>18.0</v>
      </c>
      <c s="7" r="G40"/>
      <c s="7" r="H40"/>
      <c s="7" r="I40"/>
      <c s="7" r="J40"/>
      <c s="114" r="K40"/>
      <c s="115" r="L40"/>
      <c s="7" r="M40"/>
      <c t="s" s="114" r="N40">
        <v>1787</v>
      </c>
      <c t="str" s="115" r="O40">
        <f>F40/B40</f>
        <v>4.50</v>
      </c>
    </row>
    <row customHeight="1" r="41" ht="12.75">
      <c t="s" s="10" r="A41">
        <v>1788</v>
      </c>
      <c s="127" r="B41">
        <v>1.0</v>
      </c>
      <c s="7" r="C41"/>
      <c s="7" r="D41"/>
      <c t="s" s="10" r="E41">
        <v>1789</v>
      </c>
      <c s="127" r="F41">
        <v>10.0</v>
      </c>
      <c s="7" r="G41"/>
      <c s="7" r="H41"/>
      <c s="7" r="I41"/>
      <c s="7" r="J41"/>
      <c s="114" r="K41"/>
      <c s="115" r="L41"/>
      <c s="7" r="M41"/>
      <c t="s" s="114" r="N41">
        <v>1790</v>
      </c>
      <c t="str" s="115" r="O41">
        <f>F41/B41</f>
        <v>10.00</v>
      </c>
    </row>
    <row customHeight="1" r="42" ht="12.75">
      <c t="s" s="10" r="A42">
        <v>1791</v>
      </c>
      <c s="127" r="B42">
        <v>21.0</v>
      </c>
      <c s="7" r="C42"/>
      <c s="7" r="D42"/>
      <c t="s" s="10" r="E42">
        <v>1792</v>
      </c>
      <c s="127" r="F42">
        <v>23.0</v>
      </c>
      <c s="7" r="G42"/>
      <c s="7" r="H42"/>
      <c s="7" r="I42"/>
      <c s="7" r="J42"/>
      <c s="114" r="K42"/>
      <c s="115" r="L42"/>
      <c s="7" r="M42"/>
      <c t="s" s="114" r="N42">
        <v>1793</v>
      </c>
      <c t="str" s="115" r="O42">
        <f>F42/B42</f>
        <v>1.10</v>
      </c>
    </row>
    <row customHeight="1" r="43" ht="12.75">
      <c t="s" s="10" r="A43">
        <v>1794</v>
      </c>
      <c s="127" r="B43">
        <v>9.0</v>
      </c>
      <c s="7" r="C43"/>
      <c s="7" r="D43"/>
      <c t="s" s="10" r="E43">
        <v>1795</v>
      </c>
      <c s="127" r="F43">
        <v>22.0</v>
      </c>
      <c s="7" r="G43"/>
      <c s="7" r="H43"/>
      <c s="7" r="I43"/>
      <c s="7" r="J43"/>
      <c s="114" r="K43"/>
      <c s="115" r="L43"/>
      <c s="7" r="M43"/>
      <c s="114" r="N43"/>
      <c s="115" r="O43"/>
    </row>
    <row customHeight="1" r="44" ht="12.75">
      <c s="7" r="A44"/>
      <c s="7" r="B44"/>
      <c s="7" r="C44"/>
      <c s="7" r="D44"/>
      <c s="7" r="E44"/>
      <c s="7" r="F44"/>
      <c s="7" r="G44"/>
      <c s="7" r="H44"/>
      <c s="7" r="I44"/>
      <c s="7" r="J44"/>
      <c s="114" r="K44"/>
      <c s="115" r="L44"/>
      <c s="7" r="M44"/>
      <c s="114" r="N44"/>
      <c s="115" r="O44"/>
    </row>
    <row customHeight="1" r="45" ht="25.5">
      <c t="s" s="129" r="A45">
        <v>1796</v>
      </c>
      <c t="s" s="130" r="B45">
        <v>1797</v>
      </c>
      <c s="131" r="C45">
        <v>0.0</v>
      </c>
      <c s="7" r="D45"/>
      <c t="s" s="129" r="E45">
        <v>1798</v>
      </c>
      <c t="s" s="130" r="F45">
        <v>1799</v>
      </c>
      <c s="132" r="G45">
        <v>0.0</v>
      </c>
      <c s="7" r="H45"/>
      <c s="7" r="I45"/>
      <c s="7" r="J45"/>
      <c s="114" r="K45"/>
      <c s="115" r="L45"/>
      <c s="7" r="M45"/>
      <c s="114" r="N45"/>
      <c s="115" r="O45"/>
    </row>
    <row customHeight="1" r="46" ht="38.25">
      <c t="s" s="130" r="B46">
        <v>1800</v>
      </c>
      <c s="131" r="C46">
        <v>2.0</v>
      </c>
      <c s="7" r="D46"/>
      <c t="s" s="130" r="F46">
        <v>1801</v>
      </c>
      <c s="132" r="G46">
        <v>1.0</v>
      </c>
      <c s="7" r="H46"/>
      <c s="7" r="I46"/>
      <c s="7" r="J46"/>
      <c t="s" s="114" r="K46">
        <v>1802</v>
      </c>
      <c t="str" s="115" r="L46">
        <f>C46/G46</f>
        <v>2.00</v>
      </c>
      <c s="7" r="M46"/>
      <c s="114" r="N46"/>
      <c s="115" r="O46"/>
    </row>
    <row customHeight="1" r="47" ht="51.0">
      <c t="s" s="130" r="B47">
        <v>1803</v>
      </c>
      <c s="131" r="C47">
        <v>27.0</v>
      </c>
      <c s="7" r="D47"/>
      <c t="s" s="130" r="F47">
        <v>1804</v>
      </c>
      <c s="132" r="G47">
        <v>5.0</v>
      </c>
      <c s="7" r="H47"/>
      <c s="7" r="I47"/>
      <c s="7" r="J47"/>
      <c t="s" s="114" r="K47">
        <v>1805</v>
      </c>
      <c t="str" s="115" r="L47">
        <f>C47/G47</f>
        <v>5.40</v>
      </c>
      <c s="7" r="M47"/>
      <c s="114" r="N47"/>
      <c s="115" r="O47"/>
    </row>
    <row customHeight="1" r="48" ht="25.5">
      <c t="s" s="130" r="B48">
        <v>1806</v>
      </c>
      <c s="131" r="C48">
        <v>3.0</v>
      </c>
      <c s="7" r="D48"/>
      <c t="s" s="130" r="F48">
        <v>1807</v>
      </c>
      <c s="132" r="G48">
        <v>9.0</v>
      </c>
      <c s="7" r="H48"/>
      <c s="7" r="I48"/>
      <c s="7" r="J48"/>
      <c s="114" r="K48"/>
      <c s="115" r="L48"/>
      <c s="7" r="M48"/>
      <c t="s" s="114" r="N48">
        <v>1808</v>
      </c>
      <c t="str" s="115" r="O48">
        <f>G48/C48</f>
        <v>3.00</v>
      </c>
    </row>
    <row customHeight="1" r="49" ht="12.75">
      <c t="s" s="130" r="B49">
        <v>1809</v>
      </c>
      <c s="131" r="C49">
        <v>2.0</v>
      </c>
      <c s="7" r="D49"/>
      <c t="s" s="130" r="F49">
        <v>1810</v>
      </c>
      <c s="132" r="G49">
        <v>13.0</v>
      </c>
      <c s="7" r="H49"/>
      <c s="7" r="I49"/>
      <c s="7" r="J49"/>
      <c s="114" r="K49"/>
      <c s="115" r="L49"/>
      <c s="7" r="M49"/>
      <c t="s" s="114" r="N49">
        <v>1811</v>
      </c>
      <c t="str" s="115" r="O49">
        <f>G49/C49</f>
        <v>6.50</v>
      </c>
    </row>
    <row customHeight="1" r="50" ht="12.75">
      <c t="s" s="130" r="B50">
        <v>1812</v>
      </c>
      <c s="131" r="C50">
        <v>1.0</v>
      </c>
      <c s="7" r="D50"/>
      <c t="s" s="130" r="F50">
        <v>1813</v>
      </c>
      <c s="132" r="G50">
        <v>2.0</v>
      </c>
      <c s="7" r="H50"/>
      <c s="7" r="I50"/>
      <c s="7" r="J50"/>
      <c s="114" r="K50"/>
      <c s="115" r="L50"/>
      <c s="7" r="M50"/>
      <c t="s" s="114" r="N50">
        <v>1814</v>
      </c>
      <c t="str" s="115" r="O50">
        <f>G50/C50</f>
        <v>2.00</v>
      </c>
    </row>
    <row customHeight="1" r="51" ht="12.75">
      <c t="s" s="130" r="B51">
        <v>1815</v>
      </c>
      <c s="131" r="C51">
        <v>5.0</v>
      </c>
      <c s="7" r="D51"/>
      <c t="s" s="130" r="F51">
        <v>1816</v>
      </c>
      <c s="132" r="G51">
        <v>13.0</v>
      </c>
      <c s="7" r="H51"/>
      <c s="7" r="I51"/>
      <c s="7" r="J51"/>
      <c s="114" r="K51"/>
      <c s="115" r="L51"/>
      <c s="7" r="M51"/>
      <c t="s" s="114" r="N51">
        <v>1817</v>
      </c>
      <c t="str" s="115" r="O51">
        <f>G51/C51</f>
        <v>2.60</v>
      </c>
    </row>
    <row customHeight="1" r="52" ht="12.75">
      <c t="s" s="130" r="B52">
        <v>1818</v>
      </c>
      <c s="131" r="C52">
        <v>6.0</v>
      </c>
      <c s="7" r="D52"/>
      <c t="s" s="130" r="F52">
        <v>1819</v>
      </c>
      <c s="132" r="G52">
        <v>13.0</v>
      </c>
      <c s="7" r="H52"/>
      <c s="7" r="I52"/>
      <c s="7" r="J52"/>
      <c s="114" r="K52"/>
      <c s="115" r="L52"/>
      <c s="7" r="M52"/>
      <c s="114" r="N52"/>
      <c s="115" r="O52"/>
    </row>
    <row customHeight="1" r="53" ht="25.5">
      <c t="s" s="129" r="A53">
        <v>1820</v>
      </c>
      <c t="s" s="130" r="B53">
        <v>1821</v>
      </c>
      <c s="131" r="C53">
        <v>0.0</v>
      </c>
      <c s="7" r="D53"/>
      <c t="s" s="133" r="E53">
        <v>1822</v>
      </c>
      <c t="s" s="130" r="F53">
        <v>1823</v>
      </c>
      <c s="132" r="G53">
        <v>0.0</v>
      </c>
      <c s="7" r="H53"/>
      <c s="7" r="I53"/>
      <c s="7" r="J53"/>
      <c s="114" r="K53"/>
      <c s="115" r="L53"/>
      <c s="7" r="M53"/>
      <c s="114" r="N53"/>
      <c s="115" r="O53"/>
    </row>
    <row customHeight="1" r="54" ht="38.25">
      <c t="s" s="130" r="B54">
        <v>1824</v>
      </c>
      <c s="131" r="C54">
        <v>6.0</v>
      </c>
      <c s="7" r="D54"/>
      <c t="s" s="130" r="F54">
        <v>1825</v>
      </c>
      <c s="132" r="G54">
        <v>2.0</v>
      </c>
      <c s="7" r="H54"/>
      <c s="7" r="I54"/>
      <c s="7" r="J54"/>
      <c t="s" s="114" r="K54">
        <v>1826</v>
      </c>
      <c t="str" s="115" r="L54">
        <f>C54/G54</f>
        <v>3.00</v>
      </c>
      <c s="7" r="M54"/>
      <c s="114" r="N54"/>
      <c s="115" r="O54"/>
    </row>
    <row customHeight="1" r="55" ht="51.0">
      <c t="s" s="130" r="B55">
        <v>1827</v>
      </c>
      <c s="131" r="C55">
        <v>29.0</v>
      </c>
      <c s="7" r="D55"/>
      <c t="s" s="130" r="F55">
        <v>1828</v>
      </c>
      <c s="132" r="G55">
        <v>7.0</v>
      </c>
      <c s="7" r="H55"/>
      <c s="7" r="I55"/>
      <c s="7" r="J55"/>
      <c t="s" s="114" r="K55">
        <v>1829</v>
      </c>
      <c t="str" s="115" r="L55">
        <f>C55/G55</f>
        <v>4.14</v>
      </c>
      <c s="7" r="M55"/>
      <c s="114" r="N55"/>
      <c s="115" r="O55"/>
    </row>
    <row customHeight="1" r="56" ht="25.5">
      <c t="s" s="130" r="B56">
        <v>1830</v>
      </c>
      <c s="131" r="C56">
        <v>3.0</v>
      </c>
      <c s="7" r="D56"/>
      <c t="s" s="130" r="F56">
        <v>1831</v>
      </c>
      <c s="132" r="G56">
        <v>8.0</v>
      </c>
      <c s="7" r="H56"/>
      <c s="7" r="I56"/>
      <c s="7" r="J56"/>
      <c s="114" r="K56"/>
      <c s="115" r="L56"/>
      <c s="7" r="M56"/>
      <c t="s" s="114" r="N56">
        <v>1832</v>
      </c>
      <c t="str" s="115" r="O56">
        <f>G56/C56</f>
        <v>2.67</v>
      </c>
    </row>
    <row customHeight="1" r="57" ht="12.75">
      <c t="s" s="130" r="B57">
        <v>1833</v>
      </c>
      <c s="131" r="C57">
        <v>2.0</v>
      </c>
      <c s="7" r="D57"/>
      <c t="s" s="130" r="F57">
        <v>1834</v>
      </c>
      <c s="132" r="G57">
        <v>5.0</v>
      </c>
      <c s="7" r="H57"/>
      <c s="7" r="I57"/>
      <c s="7" r="J57"/>
      <c s="114" r="K57"/>
      <c s="115" r="L57"/>
      <c s="7" r="M57"/>
      <c t="s" s="114" r="N57">
        <v>1835</v>
      </c>
      <c t="str" s="115" r="O57">
        <f>G57/C57</f>
        <v>2.50</v>
      </c>
    </row>
    <row customHeight="1" r="58" ht="12.75">
      <c t="s" s="130" r="B58">
        <v>1836</v>
      </c>
      <c s="131" r="C58">
        <v>0.0</v>
      </c>
      <c s="7" r="D58"/>
      <c t="s" s="130" r="F58">
        <v>1837</v>
      </c>
      <c s="132" r="G58">
        <v>9.0</v>
      </c>
      <c s="7" r="H58"/>
      <c s="7" r="I58"/>
      <c s="7" r="J58"/>
      <c s="114" r="K58"/>
      <c s="115" r="L58"/>
      <c s="7" r="M58"/>
      <c s="114" r="N58"/>
      <c t="s" s="115" r="O58">
        <v>1838</v>
      </c>
    </row>
    <row customHeight="1" r="59" ht="12.75">
      <c t="s" s="130" r="B59">
        <v>1839</v>
      </c>
      <c s="131" r="C59">
        <v>16.0</v>
      </c>
      <c s="7" r="D59"/>
      <c t="s" s="130" r="F59">
        <v>1840</v>
      </c>
      <c s="132" r="G59">
        <v>10.0</v>
      </c>
      <c s="7" r="H59"/>
      <c s="7" r="I59"/>
      <c s="7" r="J59"/>
      <c t="s" s="114" r="K59">
        <v>1841</v>
      </c>
      <c t="str" s="115" r="L59">
        <f>C59/G59</f>
        <v>1.60</v>
      </c>
      <c s="7" r="M59"/>
      <c s="114" r="N59"/>
      <c s="115" r="O59"/>
    </row>
    <row customHeight="1" r="60" ht="12.75">
      <c t="s" s="130" r="B60">
        <v>1842</v>
      </c>
      <c s="131" r="C60">
        <v>3.0</v>
      </c>
      <c s="7" r="D60"/>
      <c t="s" s="130" r="F60">
        <v>1843</v>
      </c>
      <c s="132" r="G60">
        <v>9.0</v>
      </c>
      <c s="7" r="H60"/>
      <c s="7" r="I60"/>
      <c s="7" r="J60"/>
      <c s="114" r="K60"/>
      <c s="134" r="L60"/>
      <c s="7" r="M60"/>
      <c s="114" r="N60"/>
      <c s="134" r="O60"/>
    </row>
    <row customHeight="1" r="61" ht="12.75">
      <c s="7" r="A61"/>
      <c s="7" r="B61"/>
      <c s="7" r="C61"/>
      <c s="7" r="D61"/>
      <c s="7" r="E61"/>
      <c s="7" r="F61"/>
      <c s="7" r="G61"/>
      <c s="7" r="H61"/>
      <c s="7" r="I61"/>
      <c s="7" r="J61"/>
      <c s="135" r="K61"/>
      <c s="136" r="L61"/>
      <c s="7" r="M61"/>
      <c s="135" r="N61"/>
      <c s="136" r="O61"/>
    </row>
    <row customHeight="1" r="62" ht="12.75">
      <c t="s" s="12" r="A62">
        <v>1844</v>
      </c>
      <c t="s" s="12" r="B62">
        <v>1845</v>
      </c>
      <c s="66" r="C62"/>
      <c s="66" r="D62"/>
      <c t="s" s="12" r="E62">
        <v>1846</v>
      </c>
      <c t="s" s="12" r="F62">
        <v>1847</v>
      </c>
      <c s="7" r="J62"/>
      <c t="s" s="137" r="K62">
        <v>1848</v>
      </c>
      <c t="s" s="138" r="L62">
        <v>1849</v>
      </c>
      <c s="7" r="M62"/>
      <c t="s" s="137" r="N62">
        <v>1850</v>
      </c>
      <c t="s" s="138" r="O62">
        <v>1851</v>
      </c>
    </row>
    <row customHeight="1" r="63" ht="12.75">
      <c t="s" s="19" r="A63">
        <v>1852</v>
      </c>
      <c s="139" r="B63">
        <v>4.0</v>
      </c>
      <c t="s" s="19" r="E63">
        <v>1853</v>
      </c>
      <c s="140" r="F63">
        <v>3.0</v>
      </c>
      <c s="7" r="J63"/>
      <c t="s" s="141" r="K63">
        <v>1854</v>
      </c>
      <c t="str" s="134" r="L63">
        <f>B63-F63</f>
        <v>1</v>
      </c>
      <c s="7" r="M63"/>
      <c s="141" r="N63"/>
      <c s="134" r="O63"/>
    </row>
    <row customHeight="1" r="64" ht="12.75">
      <c t="s" s="22" r="A64">
        <v>1855</v>
      </c>
      <c s="142" r="B64">
        <v>53.0</v>
      </c>
      <c t="s" s="22" r="E64">
        <v>1856</v>
      </c>
      <c s="143" r="F64">
        <v>42.0</v>
      </c>
      <c s="7" r="J64"/>
      <c t="s" s="144" r="K64">
        <v>1857</v>
      </c>
      <c t="str" s="134" r="L64">
        <f>B64-F64</f>
        <v>11</v>
      </c>
      <c s="7" r="M64"/>
      <c s="144" r="N64"/>
      <c s="134" r="O64"/>
    </row>
    <row customHeight="1" r="65" ht="12.75">
      <c t="s" s="19" r="A65">
        <v>1858</v>
      </c>
      <c s="139" r="B65">
        <v>36.0</v>
      </c>
      <c t="s" s="19" r="E65">
        <v>1859</v>
      </c>
      <c s="140" r="F65">
        <v>34.0</v>
      </c>
      <c s="7" r="J65"/>
      <c t="s" s="145" r="K65">
        <v>1860</v>
      </c>
      <c t="str" s="134" r="L65">
        <f>B65-F65</f>
        <v>2</v>
      </c>
      <c s="7" r="M65"/>
      <c s="145" r="N65"/>
      <c s="134" r="O65"/>
    </row>
    <row customHeight="1" r="66" ht="12.75">
      <c t="s" s="25" r="A66">
        <v>1861</v>
      </c>
      <c s="146" r="B66">
        <v>1.0</v>
      </c>
      <c t="s" s="25" r="E66">
        <v>1862</v>
      </c>
      <c s="147" r="F66">
        <v>6.0</v>
      </c>
      <c s="7" r="J66"/>
      <c s="148" r="K66"/>
      <c s="134" r="L66"/>
      <c s="7" r="M66"/>
      <c t="s" s="148" r="N66">
        <v>1863</v>
      </c>
      <c t="str" s="134" r="O66">
        <f>F66-B66</f>
        <v>5</v>
      </c>
    </row>
    <row customHeight="1" r="67" ht="12.75">
      <c t="s" s="22" r="A67">
        <v>1864</v>
      </c>
      <c s="142" r="B67">
        <v>8.0</v>
      </c>
      <c t="s" s="22" r="E67">
        <v>1865</v>
      </c>
      <c s="143" r="F67">
        <v>8.0</v>
      </c>
      <c s="7" r="J67"/>
      <c s="144" r="K67"/>
      <c s="134" r="L67"/>
      <c s="7" r="M67"/>
      <c s="144" r="N67"/>
      <c s="134" r="O67"/>
    </row>
    <row customHeight="1" r="68" ht="12.75">
      <c t="s" s="22" r="A68">
        <v>1866</v>
      </c>
      <c s="142" r="B68">
        <v>1.0</v>
      </c>
      <c t="s" s="22" r="E68">
        <v>1867</v>
      </c>
      <c s="143" r="F68">
        <v>1.0</v>
      </c>
      <c s="7" r="J68"/>
      <c s="144" r="K68"/>
      <c s="134" r="L68"/>
      <c s="7" r="M68"/>
      <c s="144" r="N68"/>
      <c s="134" r="O68"/>
    </row>
    <row customHeight="1" r="69" ht="12.75">
      <c t="s" s="30" r="A69">
        <v>1868</v>
      </c>
      <c s="149" r="B69">
        <v>1.0</v>
      </c>
      <c t="s" s="30" r="E69">
        <v>1869</v>
      </c>
      <c s="150" r="F69">
        <v>3.0</v>
      </c>
      <c s="7" r="J69"/>
      <c s="151" r="K69"/>
      <c s="134" r="L69"/>
      <c s="7" r="M69"/>
      <c t="s" s="151" r="N69">
        <v>1870</v>
      </c>
      <c t="str" s="134" r="O69">
        <f>F69-B69</f>
        <v>2</v>
      </c>
    </row>
    <row customHeight="1" r="70" ht="12.75">
      <c t="s" s="19" r="A70">
        <v>1871</v>
      </c>
      <c s="139" r="B70">
        <v>1.0</v>
      </c>
      <c t="s" s="19" r="E70">
        <v>1872</v>
      </c>
      <c s="140" r="F70">
        <v>2.0</v>
      </c>
      <c s="7" r="J70"/>
      <c s="145" r="K70"/>
      <c s="134" r="L70"/>
      <c s="7" r="M70"/>
      <c t="s" s="145" r="N70">
        <v>1873</v>
      </c>
      <c t="str" s="134" r="O70">
        <f>F70-B70</f>
        <v>1</v>
      </c>
    </row>
    <row customHeight="1" r="71" ht="12.75">
      <c t="s" s="33" r="A71">
        <v>1874</v>
      </c>
      <c s="152" r="B71">
        <v>0.0</v>
      </c>
      <c t="s" s="33" r="E71">
        <v>1875</v>
      </c>
      <c s="153" r="F71">
        <v>2.0</v>
      </c>
      <c s="7" r="J71"/>
      <c s="154" r="K71"/>
      <c s="134" r="L71"/>
      <c s="7" r="M71"/>
      <c t="s" s="154" r="N71">
        <v>1876</v>
      </c>
      <c t="str" s="134" r="O71">
        <f>F71-B71</f>
        <v>2</v>
      </c>
    </row>
    <row customHeight="1" r="72" ht="12.75">
      <c t="s" s="33" r="A72">
        <v>1877</v>
      </c>
      <c s="152" r="B72">
        <v>0.0</v>
      </c>
      <c t="s" s="33" r="E72">
        <v>1878</v>
      </c>
      <c s="153" r="F72">
        <v>3.0</v>
      </c>
      <c s="7" r="J72"/>
      <c s="154" r="K72"/>
      <c s="134" r="L72"/>
      <c s="7" r="M72"/>
      <c t="s" s="154" r="N72">
        <v>1879</v>
      </c>
      <c t="str" s="134" r="O72">
        <f>F72-B72</f>
        <v>3</v>
      </c>
    </row>
    <row customHeight="1" r="73" ht="12.75">
      <c t="s" s="39" r="A73">
        <v>1880</v>
      </c>
      <c s="155" r="B73">
        <v>0.0</v>
      </c>
      <c t="s" s="39" r="E73">
        <v>1881</v>
      </c>
      <c s="156" r="F73">
        <v>1.0</v>
      </c>
      <c s="7" r="J73"/>
      <c s="157" r="K73"/>
      <c s="158" r="L73"/>
      <c s="7" r="M73"/>
      <c t="s" s="157" r="N73">
        <v>1882</v>
      </c>
      <c t="str" s="158" r="O73">
        <f>F73-B73</f>
        <v>1</v>
      </c>
    </row>
    <row customHeight="1" r="74" ht="12.75">
      <c s="159" r="A74"/>
      <c s="160" r="B74"/>
      <c s="7" r="D74"/>
      <c s="7" r="E74"/>
      <c s="7" r="F74"/>
      <c s="7" r="G74"/>
      <c s="7" r="J74"/>
      <c s="7" r="K74"/>
      <c s="7" r="L74"/>
      <c s="7" r="M74"/>
      <c s="7" r="N74"/>
      <c s="7" r="O74"/>
    </row>
  </sheetData>
  <mergeCells count="22">
    <mergeCell ref="A7:B7"/>
    <mergeCell ref="E3:I3"/>
    <mergeCell ref="E5:I5"/>
    <mergeCell ref="N1:O1"/>
    <mergeCell ref="E7:F7"/>
    <mergeCell ref="K1:L1"/>
    <mergeCell ref="E1:I1"/>
    <mergeCell ref="A1:C1"/>
    <mergeCell ref="A32:B32"/>
    <mergeCell ref="A35:B35"/>
    <mergeCell ref="A33:B33"/>
    <mergeCell ref="A45:A52"/>
    <mergeCell ref="A53:A60"/>
    <mergeCell ref="E19:E24"/>
    <mergeCell ref="E25:E30"/>
    <mergeCell ref="A11:B11"/>
    <mergeCell ref="A25:A30"/>
    <mergeCell ref="E45:E52"/>
    <mergeCell ref="A19:A24"/>
    <mergeCell ref="E11:F11"/>
    <mergeCell ref="E35:F35"/>
    <mergeCell ref="E53:E60"/>
  </mergeCells>
  <drawing r:id="rId1"/>
</worksheet>
</file>